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eadamia\Desktop\"/>
    </mc:Choice>
  </mc:AlternateContent>
  <bookViews>
    <workbookView xWindow="0" yWindow="0" windowWidth="24000" windowHeight="9600" tabRatio="776" firstSheet="1" activeTab="1"/>
  </bookViews>
  <sheets>
    <sheet name="დანართი N3.2" sheetId="7" state="hidden" r:id="rId1"/>
    <sheet name="დანართი N3.2 (ახალი ჭერის ფარგ)" sheetId="8" r:id="rId2"/>
  </sheets>
  <definedNames>
    <definedName name="_xlnm._FilterDatabase" localSheetId="1" hidden="1">'დანართი N3.2 (ახალი ჭერის ფარგ)'!$A$8:$AA$225</definedName>
    <definedName name="_xlnm.Print_Area" localSheetId="0">'დანართი N3.2'!$A$1:$T$381</definedName>
    <definedName name="_xlnm.Print_Area" localSheetId="1">'დანართი N3.2 (ახალი ჭერის ფარგ)'!$B$1:$AF$225</definedName>
  </definedNames>
  <calcPr calcId="162913"/>
</workbook>
</file>

<file path=xl/calcChain.xml><?xml version="1.0" encoding="utf-8"?>
<calcChain xmlns="http://schemas.openxmlformats.org/spreadsheetml/2006/main">
  <c r="AE203" i="8" l="1"/>
  <c r="AD203" i="8"/>
  <c r="AC203" i="8"/>
  <c r="AC165" i="8" l="1"/>
  <c r="AE152" i="8"/>
  <c r="AD152" i="8"/>
  <c r="AC152" i="8"/>
  <c r="AD93" i="8" l="1"/>
  <c r="Q225" i="8" l="1"/>
  <c r="M225" i="8"/>
  <c r="L225" i="8"/>
  <c r="I225" i="8"/>
  <c r="E225" i="8"/>
  <c r="Q224" i="8"/>
  <c r="M224" i="8"/>
  <c r="L224" i="8"/>
  <c r="I224" i="8"/>
  <c r="E224" i="8"/>
  <c r="Q223" i="8"/>
  <c r="M223" i="8"/>
  <c r="I223" i="8"/>
  <c r="E223" i="8"/>
  <c r="AE222" i="8"/>
  <c r="AD222" i="8"/>
  <c r="AC222" i="8"/>
  <c r="T222" i="8"/>
  <c r="S222" i="8"/>
  <c r="R222" i="8"/>
  <c r="Q222" i="8"/>
  <c r="P222" i="8"/>
  <c r="O222" i="8"/>
  <c r="N222" i="8"/>
  <c r="M222" i="8"/>
  <c r="K222" i="8"/>
  <c r="J222" i="8"/>
  <c r="I222" i="8"/>
  <c r="H222" i="8"/>
  <c r="G222" i="8"/>
  <c r="F222" i="8"/>
  <c r="E222" i="8"/>
  <c r="AE221" i="8"/>
  <c r="AD221" i="8"/>
  <c r="AC221" i="8"/>
  <c r="U221" i="8"/>
  <c r="T221" i="8"/>
  <c r="S221" i="8"/>
  <c r="R221" i="8"/>
  <c r="Q221" i="8"/>
  <c r="P221" i="8"/>
  <c r="O221" i="8"/>
  <c r="N221" i="8"/>
  <c r="M221" i="8"/>
  <c r="K221" i="8"/>
  <c r="J221" i="8"/>
  <c r="I221" i="8"/>
  <c r="H221" i="8"/>
  <c r="G221" i="8"/>
  <c r="F221" i="8"/>
  <c r="E221" i="8"/>
  <c r="Q220" i="8"/>
  <c r="M220" i="8"/>
  <c r="L220" i="8"/>
  <c r="I220" i="8"/>
  <c r="E220" i="8"/>
  <c r="Q219" i="8"/>
  <c r="M219" i="8"/>
  <c r="L219" i="8"/>
  <c r="I219" i="8"/>
  <c r="E219" i="8"/>
  <c r="Q218" i="8"/>
  <c r="M218" i="8"/>
  <c r="I218" i="8"/>
  <c r="E218" i="8"/>
  <c r="AE217" i="8"/>
  <c r="AD217" i="8"/>
  <c r="AC217" i="8"/>
  <c r="T217" i="8"/>
  <c r="S217" i="8"/>
  <c r="R217" i="8"/>
  <c r="Q217" i="8"/>
  <c r="P217" i="8"/>
  <c r="O217" i="8"/>
  <c r="N217" i="8"/>
  <c r="M217" i="8"/>
  <c r="K217" i="8"/>
  <c r="J217" i="8"/>
  <c r="I217" i="8"/>
  <c r="H217" i="8"/>
  <c r="G217" i="8"/>
  <c r="F217" i="8"/>
  <c r="E217" i="8"/>
  <c r="AE216" i="8"/>
  <c r="AD216" i="8"/>
  <c r="AC216" i="8"/>
  <c r="U216" i="8"/>
  <c r="R216" i="8"/>
  <c r="Q216" i="8"/>
  <c r="N216" i="8"/>
  <c r="M216" i="8"/>
  <c r="J216" i="8"/>
  <c r="I216" i="8"/>
  <c r="F216" i="8"/>
  <c r="E216" i="8"/>
  <c r="Q215" i="8"/>
  <c r="M215" i="8"/>
  <c r="L215" i="8"/>
  <c r="I215" i="8"/>
  <c r="E215" i="8"/>
  <c r="Q214" i="8"/>
  <c r="M214" i="8"/>
  <c r="I214" i="8"/>
  <c r="E214" i="8"/>
  <c r="Q213" i="8"/>
  <c r="M213" i="8"/>
  <c r="I213" i="8"/>
  <c r="E213" i="8"/>
  <c r="Q212" i="8"/>
  <c r="M212" i="8"/>
  <c r="I212" i="8"/>
  <c r="E212" i="8"/>
  <c r="AE211" i="8"/>
  <c r="AD211" i="8"/>
  <c r="AC211" i="8"/>
  <c r="T211" i="8"/>
  <c r="S211" i="8"/>
  <c r="R211" i="8"/>
  <c r="Q211" i="8"/>
  <c r="P211" i="8"/>
  <c r="O211" i="8"/>
  <c r="N211" i="8"/>
  <c r="M211" i="8"/>
  <c r="K211" i="8"/>
  <c r="J211" i="8"/>
  <c r="I211" i="8"/>
  <c r="H211" i="8"/>
  <c r="G211" i="8"/>
  <c r="F211" i="8"/>
  <c r="E211" i="8"/>
  <c r="AE210" i="8"/>
  <c r="AD210" i="8"/>
  <c r="AC210" i="8"/>
  <c r="U210" i="8"/>
  <c r="T210" i="8"/>
  <c r="S210" i="8"/>
  <c r="R210" i="8"/>
  <c r="Q210" i="8"/>
  <c r="P210" i="8"/>
  <c r="O210" i="8"/>
  <c r="N210" i="8"/>
  <c r="M210" i="8"/>
  <c r="K210" i="8"/>
  <c r="J210" i="8"/>
  <c r="I210" i="8"/>
  <c r="H210" i="8"/>
  <c r="G210" i="8"/>
  <c r="F210" i="8"/>
  <c r="E210" i="8"/>
  <c r="Q208" i="8"/>
  <c r="M208" i="8"/>
  <c r="L208" i="8"/>
  <c r="I208" i="8"/>
  <c r="E208" i="8"/>
  <c r="Q207" i="8"/>
  <c r="M207" i="8"/>
  <c r="L207" i="8"/>
  <c r="I207" i="8"/>
  <c r="E207" i="8"/>
  <c r="Q206" i="8"/>
  <c r="M206" i="8"/>
  <c r="I206" i="8"/>
  <c r="E206" i="8"/>
  <c r="Q205" i="8"/>
  <c r="M205" i="8"/>
  <c r="I205" i="8"/>
  <c r="E205" i="8"/>
  <c r="AE204" i="8"/>
  <c r="AD204" i="8"/>
  <c r="AC204" i="8"/>
  <c r="T204" i="8"/>
  <c r="S204" i="8"/>
  <c r="R204" i="8"/>
  <c r="Q204" i="8"/>
  <c r="P204" i="8"/>
  <c r="O204" i="8"/>
  <c r="N204" i="8"/>
  <c r="M204" i="8"/>
  <c r="K204" i="8"/>
  <c r="J204" i="8"/>
  <c r="I204" i="8"/>
  <c r="H204" i="8"/>
  <c r="G204" i="8"/>
  <c r="F204" i="8"/>
  <c r="E204" i="8"/>
  <c r="U203" i="8"/>
  <c r="T203" i="8"/>
  <c r="S203" i="8"/>
  <c r="R203" i="8"/>
  <c r="Q203" i="8"/>
  <c r="P203" i="8"/>
  <c r="O203" i="8"/>
  <c r="N203" i="8"/>
  <c r="M203" i="8"/>
  <c r="K203" i="8"/>
  <c r="J203" i="8"/>
  <c r="I203" i="8"/>
  <c r="H203" i="8"/>
  <c r="G203" i="8"/>
  <c r="F203" i="8"/>
  <c r="E203" i="8"/>
  <c r="Q202" i="8"/>
  <c r="M202" i="8"/>
  <c r="L202" i="8"/>
  <c r="I202" i="8"/>
  <c r="E202" i="8"/>
  <c r="Q201" i="8"/>
  <c r="M201" i="8"/>
  <c r="L201" i="8"/>
  <c r="I201" i="8"/>
  <c r="E201" i="8"/>
  <c r="Q200" i="8"/>
  <c r="M200" i="8"/>
  <c r="I200" i="8"/>
  <c r="E200" i="8"/>
  <c r="R199" i="8"/>
  <c r="Q199" i="8"/>
  <c r="M199" i="8"/>
  <c r="I199" i="8"/>
  <c r="E199" i="8"/>
  <c r="Q198" i="8"/>
  <c r="M198" i="8"/>
  <c r="I198" i="8"/>
  <c r="E198" i="8"/>
  <c r="Q197" i="8"/>
  <c r="M197" i="8"/>
  <c r="I197" i="8"/>
  <c r="E197" i="8"/>
  <c r="Q196" i="8"/>
  <c r="M196" i="8"/>
  <c r="I196" i="8"/>
  <c r="E196" i="8"/>
  <c r="AE195" i="8"/>
  <c r="AD195" i="8"/>
  <c r="AC195" i="8"/>
  <c r="T195" i="8"/>
  <c r="S195" i="8"/>
  <c r="R195" i="8"/>
  <c r="Q195" i="8"/>
  <c r="P195" i="8"/>
  <c r="O195" i="8"/>
  <c r="N195" i="8"/>
  <c r="M195" i="8"/>
  <c r="K195" i="8"/>
  <c r="J195" i="8"/>
  <c r="I195" i="8"/>
  <c r="H195" i="8"/>
  <c r="G195" i="8"/>
  <c r="F195" i="8"/>
  <c r="E195" i="8"/>
  <c r="AE194" i="8"/>
  <c r="AD194" i="8"/>
  <c r="AC194" i="8"/>
  <c r="U194" i="8"/>
  <c r="T194" i="8"/>
  <c r="S194" i="8"/>
  <c r="R194" i="8"/>
  <c r="Q194" i="8"/>
  <c r="P194" i="8"/>
  <c r="O194" i="8"/>
  <c r="N194" i="8"/>
  <c r="M194" i="8"/>
  <c r="K194" i="8"/>
  <c r="J194" i="8"/>
  <c r="I194" i="8"/>
  <c r="H194" i="8"/>
  <c r="G194" i="8"/>
  <c r="F194" i="8"/>
  <c r="E194" i="8"/>
  <c r="V193" i="8"/>
  <c r="Q193" i="8"/>
  <c r="N193" i="8"/>
  <c r="M193" i="8"/>
  <c r="L193" i="8"/>
  <c r="I193" i="8"/>
  <c r="E193" i="8"/>
  <c r="Q192" i="8"/>
  <c r="M192" i="8"/>
  <c r="L192" i="8"/>
  <c r="I192" i="8"/>
  <c r="E192" i="8"/>
  <c r="Q191" i="8"/>
  <c r="M191" i="8"/>
  <c r="J191" i="8"/>
  <c r="I191" i="8"/>
  <c r="E191" i="8"/>
  <c r="Q190" i="8"/>
  <c r="M190" i="8"/>
  <c r="I190" i="8"/>
  <c r="E190" i="8"/>
  <c r="AE189" i="8"/>
  <c r="AD189" i="8"/>
  <c r="AC189" i="8"/>
  <c r="U189" i="8"/>
  <c r="T189" i="8"/>
  <c r="S189" i="8"/>
  <c r="R189" i="8"/>
  <c r="Q189" i="8"/>
  <c r="P189" i="8"/>
  <c r="O189" i="8"/>
  <c r="N189" i="8"/>
  <c r="M189" i="8"/>
  <c r="K189" i="8"/>
  <c r="J189" i="8"/>
  <c r="I189" i="8"/>
  <c r="H189" i="8"/>
  <c r="G189" i="8"/>
  <c r="F189" i="8"/>
  <c r="E189" i="8"/>
  <c r="AE188" i="8"/>
  <c r="AD188" i="8"/>
  <c r="AC188" i="8"/>
  <c r="U188" i="8"/>
  <c r="T188" i="8"/>
  <c r="S188" i="8"/>
  <c r="R188" i="8"/>
  <c r="Q188" i="8"/>
  <c r="P188" i="8"/>
  <c r="O188" i="8"/>
  <c r="N188" i="8"/>
  <c r="M188" i="8"/>
  <c r="K188" i="8"/>
  <c r="J188" i="8"/>
  <c r="I188" i="8"/>
  <c r="H188" i="8"/>
  <c r="G188" i="8"/>
  <c r="F188" i="8"/>
  <c r="E188" i="8"/>
  <c r="Q187" i="8"/>
  <c r="M187" i="8"/>
  <c r="L187" i="8"/>
  <c r="I187" i="8"/>
  <c r="E187" i="8"/>
  <c r="Q186" i="8"/>
  <c r="M186" i="8"/>
  <c r="L186" i="8"/>
  <c r="I186" i="8"/>
  <c r="E186" i="8"/>
  <c r="Q185" i="8"/>
  <c r="M185" i="8"/>
  <c r="I185" i="8"/>
  <c r="E185" i="8"/>
  <c r="Q184" i="8"/>
  <c r="M184" i="8"/>
  <c r="I184" i="8"/>
  <c r="E184" i="8"/>
  <c r="Q183" i="8"/>
  <c r="M183" i="8"/>
  <c r="I183" i="8"/>
  <c r="E183" i="8"/>
  <c r="Q182" i="8"/>
  <c r="M182" i="8"/>
  <c r="I182" i="8"/>
  <c r="E182" i="8"/>
  <c r="Q181" i="8"/>
  <c r="M181" i="8"/>
  <c r="I181" i="8"/>
  <c r="E181" i="8"/>
  <c r="AE180" i="8"/>
  <c r="AD180" i="8"/>
  <c r="AC180" i="8"/>
  <c r="T180" i="8"/>
  <c r="S180" i="8"/>
  <c r="R180" i="8"/>
  <c r="Q180" i="8"/>
  <c r="P180" i="8"/>
  <c r="O180" i="8"/>
  <c r="N180" i="8"/>
  <c r="M180" i="8"/>
  <c r="K180" i="8"/>
  <c r="J180" i="8"/>
  <c r="I180" i="8"/>
  <c r="H180" i="8"/>
  <c r="G180" i="8"/>
  <c r="F180" i="8"/>
  <c r="E180" i="8"/>
  <c r="AE179" i="8"/>
  <c r="AD179" i="8"/>
  <c r="AC179" i="8"/>
  <c r="U179" i="8"/>
  <c r="T179" i="8"/>
  <c r="S179" i="8"/>
  <c r="R179" i="8"/>
  <c r="Q179" i="8"/>
  <c r="P179" i="8"/>
  <c r="O179" i="8"/>
  <c r="N179" i="8"/>
  <c r="M179" i="8"/>
  <c r="K179" i="8"/>
  <c r="J179" i="8"/>
  <c r="I179" i="8"/>
  <c r="H179" i="8"/>
  <c r="G179" i="8"/>
  <c r="F179" i="8"/>
  <c r="E179" i="8"/>
  <c r="Q178" i="8"/>
  <c r="M178" i="8"/>
  <c r="L178" i="8"/>
  <c r="I178" i="8"/>
  <c r="E178" i="8"/>
  <c r="Q177" i="8"/>
  <c r="M177" i="8"/>
  <c r="L177" i="8"/>
  <c r="I177" i="8"/>
  <c r="E177" i="8"/>
  <c r="Q176" i="8"/>
  <c r="M176" i="8"/>
  <c r="I176" i="8"/>
  <c r="E176" i="8"/>
  <c r="Q175" i="8"/>
  <c r="M175" i="8"/>
  <c r="I175" i="8"/>
  <c r="E175" i="8"/>
  <c r="Q174" i="8"/>
  <c r="M174" i="8"/>
  <c r="I174" i="8"/>
  <c r="E174" i="8"/>
  <c r="Q173" i="8"/>
  <c r="M173" i="8"/>
  <c r="I173" i="8"/>
  <c r="E173" i="8"/>
  <c r="AE172" i="8"/>
  <c r="AD172" i="8"/>
  <c r="AC172" i="8"/>
  <c r="T172" i="8"/>
  <c r="S172" i="8"/>
  <c r="R172" i="8"/>
  <c r="Q172" i="8"/>
  <c r="P172" i="8"/>
  <c r="O172" i="8"/>
  <c r="N172" i="8"/>
  <c r="M172" i="8"/>
  <c r="K172" i="8"/>
  <c r="J172" i="8"/>
  <c r="I172" i="8"/>
  <c r="H172" i="8"/>
  <c r="G172" i="8"/>
  <c r="F172" i="8"/>
  <c r="E172" i="8"/>
  <c r="AE171" i="8"/>
  <c r="AD171" i="8"/>
  <c r="AC171" i="8"/>
  <c r="U171" i="8"/>
  <c r="T171" i="8"/>
  <c r="S171" i="8"/>
  <c r="R171" i="8"/>
  <c r="Q171" i="8"/>
  <c r="P171" i="8"/>
  <c r="O171" i="8"/>
  <c r="N171" i="8"/>
  <c r="M171" i="8"/>
  <c r="K171" i="8"/>
  <c r="J171" i="8"/>
  <c r="I171" i="8"/>
  <c r="H171" i="8"/>
  <c r="G171" i="8"/>
  <c r="F171" i="8"/>
  <c r="E171" i="8"/>
  <c r="Q170" i="8"/>
  <c r="M170" i="8"/>
  <c r="L170" i="8"/>
  <c r="I170" i="8"/>
  <c r="E170" i="8"/>
  <c r="Q169" i="8"/>
  <c r="M169" i="8"/>
  <c r="L169" i="8"/>
  <c r="I169" i="8"/>
  <c r="E169" i="8"/>
  <c r="Q168" i="8"/>
  <c r="M168" i="8"/>
  <c r="I168" i="8"/>
  <c r="E168" i="8"/>
  <c r="Q167" i="8"/>
  <c r="M167" i="8"/>
  <c r="I167" i="8"/>
  <c r="E167" i="8"/>
  <c r="Q166" i="8"/>
  <c r="M166" i="8"/>
  <c r="I166" i="8"/>
  <c r="E166" i="8"/>
  <c r="Q165" i="8"/>
  <c r="M165" i="8"/>
  <c r="I165" i="8"/>
  <c r="E165" i="8"/>
  <c r="Q164" i="8"/>
  <c r="M164" i="8"/>
  <c r="I164" i="8"/>
  <c r="E164" i="8"/>
  <c r="Q163" i="8"/>
  <c r="M163" i="8"/>
  <c r="I163" i="8"/>
  <c r="E163" i="8"/>
  <c r="AE162" i="8"/>
  <c r="AD162" i="8"/>
  <c r="AC162" i="8"/>
  <c r="T162" i="8"/>
  <c r="S162" i="8"/>
  <c r="R162" i="8"/>
  <c r="Q162" i="8"/>
  <c r="P162" i="8"/>
  <c r="O162" i="8"/>
  <c r="N162" i="8"/>
  <c r="M162" i="8"/>
  <c r="K162" i="8"/>
  <c r="J162" i="8"/>
  <c r="I162" i="8"/>
  <c r="H162" i="8"/>
  <c r="G162" i="8"/>
  <c r="F162" i="8"/>
  <c r="E162" i="8"/>
  <c r="AE161" i="8"/>
  <c r="AD161" i="8"/>
  <c r="AC161" i="8"/>
  <c r="U161" i="8"/>
  <c r="T161" i="8"/>
  <c r="S161" i="8"/>
  <c r="R161" i="8"/>
  <c r="Q161" i="8"/>
  <c r="P161" i="8"/>
  <c r="O161" i="8"/>
  <c r="N161" i="8"/>
  <c r="M161" i="8"/>
  <c r="K161" i="8"/>
  <c r="J161" i="8"/>
  <c r="I161" i="8"/>
  <c r="H161" i="8"/>
  <c r="G161" i="8"/>
  <c r="F161" i="8"/>
  <c r="E161" i="8"/>
  <c r="Q160" i="8"/>
  <c r="M160" i="8"/>
  <c r="L160" i="8"/>
  <c r="I160" i="8"/>
  <c r="E160" i="8"/>
  <c r="Q159" i="8"/>
  <c r="M159" i="8"/>
  <c r="L159" i="8"/>
  <c r="I159" i="8"/>
  <c r="E159" i="8"/>
  <c r="Q158" i="8"/>
  <c r="M158" i="8"/>
  <c r="I158" i="8"/>
  <c r="E158" i="8"/>
  <c r="AE157" i="8"/>
  <c r="AD157" i="8"/>
  <c r="AC157" i="8"/>
  <c r="T157" i="8"/>
  <c r="S157" i="8"/>
  <c r="R157" i="8"/>
  <c r="Q157" i="8"/>
  <c r="P157" i="8"/>
  <c r="O157" i="8"/>
  <c r="N157" i="8"/>
  <c r="M157" i="8"/>
  <c r="K157" i="8"/>
  <c r="J157" i="8"/>
  <c r="I157" i="8"/>
  <c r="H157" i="8"/>
  <c r="G157" i="8"/>
  <c r="F157" i="8"/>
  <c r="E157" i="8"/>
  <c r="AE156" i="8"/>
  <c r="AD156" i="8"/>
  <c r="AC156" i="8"/>
  <c r="U156" i="8"/>
  <c r="T156" i="8"/>
  <c r="S156" i="8"/>
  <c r="R156" i="8"/>
  <c r="Q156" i="8"/>
  <c r="P156" i="8"/>
  <c r="O156" i="8"/>
  <c r="N156" i="8"/>
  <c r="M156" i="8"/>
  <c r="K156" i="8"/>
  <c r="J156" i="8"/>
  <c r="I156" i="8"/>
  <c r="H156" i="8"/>
  <c r="G156" i="8"/>
  <c r="F156" i="8"/>
  <c r="E156" i="8"/>
  <c r="Q155" i="8"/>
  <c r="M155" i="8"/>
  <c r="L155" i="8"/>
  <c r="I155" i="8"/>
  <c r="E155" i="8"/>
  <c r="Q154" i="8"/>
  <c r="M154" i="8"/>
  <c r="L154" i="8"/>
  <c r="I154" i="8"/>
  <c r="E154" i="8"/>
  <c r="Q153" i="8"/>
  <c r="M153" i="8"/>
  <c r="I153" i="8"/>
  <c r="E153" i="8"/>
  <c r="Q152" i="8"/>
  <c r="M152" i="8"/>
  <c r="I152" i="8"/>
  <c r="E152" i="8"/>
  <c r="Q151" i="8"/>
  <c r="M151" i="8"/>
  <c r="I151" i="8"/>
  <c r="E151" i="8"/>
  <c r="Q150" i="8"/>
  <c r="M150" i="8"/>
  <c r="I150" i="8"/>
  <c r="E150" i="8"/>
  <c r="Q149" i="8"/>
  <c r="M149" i="8"/>
  <c r="I149" i="8"/>
  <c r="E149" i="8"/>
  <c r="AE148" i="8"/>
  <c r="AD148" i="8"/>
  <c r="AC148" i="8"/>
  <c r="T148" i="8"/>
  <c r="S148" i="8"/>
  <c r="R148" i="8"/>
  <c r="Q148" i="8"/>
  <c r="P148" i="8"/>
  <c r="O148" i="8"/>
  <c r="N148" i="8"/>
  <c r="M148" i="8"/>
  <c r="K148" i="8"/>
  <c r="J148" i="8"/>
  <c r="I148" i="8"/>
  <c r="H148" i="8"/>
  <c r="G148" i="8"/>
  <c r="F148" i="8"/>
  <c r="E148" i="8"/>
  <c r="AE147" i="8"/>
  <c r="AD147" i="8"/>
  <c r="AC147" i="8"/>
  <c r="U147" i="8"/>
  <c r="T147" i="8"/>
  <c r="S147" i="8"/>
  <c r="R147" i="8"/>
  <c r="Q147" i="8"/>
  <c r="P147" i="8"/>
  <c r="O147" i="8"/>
  <c r="N147" i="8"/>
  <c r="M147" i="8"/>
  <c r="K147" i="8"/>
  <c r="J147" i="8"/>
  <c r="I147" i="8"/>
  <c r="H147" i="8"/>
  <c r="G147" i="8"/>
  <c r="F147" i="8"/>
  <c r="E147" i="8"/>
  <c r="Q146" i="8"/>
  <c r="M146" i="8"/>
  <c r="L146" i="8"/>
  <c r="I146" i="8"/>
  <c r="E146" i="8"/>
  <c r="Q145" i="8"/>
  <c r="M145" i="8"/>
  <c r="L145" i="8"/>
  <c r="I145" i="8"/>
  <c r="E145" i="8"/>
  <c r="Q144" i="8"/>
  <c r="M144" i="8"/>
  <c r="I144" i="8"/>
  <c r="E144" i="8"/>
  <c r="Q143" i="8"/>
  <c r="M143" i="8"/>
  <c r="I143" i="8"/>
  <c r="E143" i="8"/>
  <c r="Q142" i="8"/>
  <c r="M142" i="8"/>
  <c r="I142" i="8"/>
  <c r="E142" i="8"/>
  <c r="Q141" i="8"/>
  <c r="M141" i="8"/>
  <c r="I141" i="8"/>
  <c r="E141" i="8"/>
  <c r="Q140" i="8"/>
  <c r="M140" i="8"/>
  <c r="I140" i="8"/>
  <c r="E140" i="8"/>
  <c r="Q139" i="8"/>
  <c r="M139" i="8"/>
  <c r="I139" i="8"/>
  <c r="E139" i="8"/>
  <c r="Q138" i="8"/>
  <c r="M138" i="8"/>
  <c r="I138" i="8"/>
  <c r="E138" i="8"/>
  <c r="Q137" i="8"/>
  <c r="M137" i="8"/>
  <c r="I137" i="8"/>
  <c r="E137" i="8"/>
  <c r="AE136" i="8"/>
  <c r="AD136" i="8"/>
  <c r="AC136" i="8"/>
  <c r="T136" i="8"/>
  <c r="S136" i="8"/>
  <c r="R136" i="8"/>
  <c r="Q136" i="8"/>
  <c r="P136" i="8"/>
  <c r="O136" i="8"/>
  <c r="N136" i="8"/>
  <c r="M136" i="8"/>
  <c r="K136" i="8"/>
  <c r="J136" i="8"/>
  <c r="I136" i="8"/>
  <c r="H136" i="8"/>
  <c r="G136" i="8"/>
  <c r="F136" i="8"/>
  <c r="E136" i="8"/>
  <c r="AE135" i="8"/>
  <c r="AD135" i="8"/>
  <c r="AC135" i="8"/>
  <c r="U135" i="8"/>
  <c r="T135" i="8"/>
  <c r="S135" i="8"/>
  <c r="R135" i="8"/>
  <c r="Q135" i="8"/>
  <c r="P135" i="8"/>
  <c r="O135" i="8"/>
  <c r="N135" i="8"/>
  <c r="M135" i="8"/>
  <c r="K135" i="8"/>
  <c r="J135" i="8"/>
  <c r="I135" i="8"/>
  <c r="H135" i="8"/>
  <c r="G135" i="8"/>
  <c r="F135" i="8"/>
  <c r="E135" i="8"/>
  <c r="AE134" i="8"/>
  <c r="AD134" i="8"/>
  <c r="AC134" i="8"/>
  <c r="T134" i="8"/>
  <c r="S134" i="8"/>
  <c r="R134" i="8"/>
  <c r="Q134" i="8"/>
  <c r="P134" i="8"/>
  <c r="O134" i="8"/>
  <c r="N134" i="8"/>
  <c r="M134" i="8"/>
  <c r="L134" i="8"/>
  <c r="K134" i="8"/>
  <c r="J134" i="8"/>
  <c r="I134" i="8"/>
  <c r="H134" i="8"/>
  <c r="G134" i="8"/>
  <c r="F134" i="8"/>
  <c r="E134" i="8"/>
  <c r="Q133" i="8"/>
  <c r="M133" i="8"/>
  <c r="L133" i="8"/>
  <c r="I133" i="8"/>
  <c r="E133" i="8"/>
  <c r="AE132" i="8"/>
  <c r="AD132" i="8"/>
  <c r="AC132" i="8"/>
  <c r="T132" i="8"/>
  <c r="S132" i="8"/>
  <c r="R132" i="8"/>
  <c r="Q132" i="8"/>
  <c r="P132" i="8"/>
  <c r="O132" i="8"/>
  <c r="N132" i="8"/>
  <c r="M132" i="8"/>
  <c r="L132" i="8"/>
  <c r="K132" i="8"/>
  <c r="J132" i="8"/>
  <c r="I132" i="8"/>
  <c r="H132" i="8"/>
  <c r="G132" i="8"/>
  <c r="F132" i="8"/>
  <c r="E132" i="8"/>
  <c r="U131" i="8"/>
  <c r="T131" i="8"/>
  <c r="S131" i="8"/>
  <c r="R131" i="8"/>
  <c r="Q131" i="8"/>
  <c r="P131" i="8"/>
  <c r="O131" i="8"/>
  <c r="N131" i="8"/>
  <c r="M131" i="8"/>
  <c r="K131" i="8"/>
  <c r="J131" i="8"/>
  <c r="I131" i="8"/>
  <c r="H131" i="8"/>
  <c r="G131" i="8"/>
  <c r="F131" i="8"/>
  <c r="E131" i="8"/>
  <c r="Q130" i="8"/>
  <c r="N130" i="8"/>
  <c r="M130" i="8"/>
  <c r="L130" i="8"/>
  <c r="I130" i="8"/>
  <c r="E130" i="8"/>
  <c r="Q129" i="8"/>
  <c r="M129" i="8"/>
  <c r="L129" i="8"/>
  <c r="I129" i="8"/>
  <c r="E129" i="8"/>
  <c r="Q128" i="8"/>
  <c r="M128" i="8"/>
  <c r="I128" i="8"/>
  <c r="E128" i="8"/>
  <c r="Q127" i="8"/>
  <c r="M127" i="8"/>
  <c r="I127" i="8"/>
  <c r="E127" i="8"/>
  <c r="AE126" i="8"/>
  <c r="AD126" i="8"/>
  <c r="AC126" i="8"/>
  <c r="R126" i="8"/>
  <c r="Q126" i="8"/>
  <c r="N126" i="8"/>
  <c r="M126" i="8"/>
  <c r="J126" i="8"/>
  <c r="I126" i="8"/>
  <c r="F126" i="8"/>
  <c r="E126" i="8"/>
  <c r="Q125" i="8"/>
  <c r="M125" i="8"/>
  <c r="I125" i="8"/>
  <c r="E125" i="8"/>
  <c r="AE124" i="8"/>
  <c r="AD124" i="8"/>
  <c r="AC124" i="8"/>
  <c r="T124" i="8"/>
  <c r="S124" i="8"/>
  <c r="R124" i="8"/>
  <c r="Q124" i="8"/>
  <c r="P124" i="8"/>
  <c r="O124" i="8"/>
  <c r="N124" i="8"/>
  <c r="M124" i="8"/>
  <c r="K124" i="8"/>
  <c r="J124" i="8"/>
  <c r="I124" i="8"/>
  <c r="H124" i="8"/>
  <c r="G124" i="8"/>
  <c r="F124" i="8"/>
  <c r="E124" i="8"/>
  <c r="AE123" i="8"/>
  <c r="AD123" i="8"/>
  <c r="AC123" i="8"/>
  <c r="U123" i="8"/>
  <c r="T123" i="8"/>
  <c r="S123" i="8"/>
  <c r="R123" i="8"/>
  <c r="Q123" i="8"/>
  <c r="P123" i="8"/>
  <c r="O123" i="8"/>
  <c r="N123" i="8"/>
  <c r="M123" i="8"/>
  <c r="K123" i="8"/>
  <c r="J123" i="8"/>
  <c r="I123" i="8"/>
  <c r="H123" i="8"/>
  <c r="G123" i="8"/>
  <c r="F123" i="8"/>
  <c r="E123" i="8"/>
  <c r="Q122" i="8"/>
  <c r="M122" i="8"/>
  <c r="L122" i="8"/>
  <c r="I122" i="8"/>
  <c r="E122" i="8"/>
  <c r="Q121" i="8"/>
  <c r="M121" i="8"/>
  <c r="L121" i="8"/>
  <c r="I121" i="8"/>
  <c r="E121" i="8"/>
  <c r="Q120" i="8"/>
  <c r="M120" i="8"/>
  <c r="I120" i="8"/>
  <c r="E120" i="8"/>
  <c r="E119" i="8"/>
  <c r="Q118" i="8"/>
  <c r="M118" i="8"/>
  <c r="I118" i="8"/>
  <c r="E118" i="8"/>
  <c r="Q117" i="8"/>
  <c r="M117" i="8"/>
  <c r="I117" i="8"/>
  <c r="E117" i="8"/>
  <c r="Q116" i="8"/>
  <c r="M116" i="8"/>
  <c r="I116" i="8"/>
  <c r="E116" i="8"/>
  <c r="Q115" i="8"/>
  <c r="M115" i="8"/>
  <c r="I115" i="8"/>
  <c r="E115" i="8"/>
  <c r="Q114" i="8"/>
  <c r="M114" i="8"/>
  <c r="I114" i="8"/>
  <c r="E114" i="8"/>
  <c r="Q113" i="8"/>
  <c r="M113" i="8"/>
  <c r="I113" i="8"/>
  <c r="E113" i="8"/>
  <c r="Q112" i="8"/>
  <c r="M112" i="8"/>
  <c r="I112" i="8"/>
  <c r="E112" i="8"/>
  <c r="AE111" i="8"/>
  <c r="AD111" i="8"/>
  <c r="AC111" i="8"/>
  <c r="T111" i="8"/>
  <c r="S111" i="8"/>
  <c r="R111" i="8"/>
  <c r="Q111" i="8"/>
  <c r="P111" i="8"/>
  <c r="O111" i="8"/>
  <c r="N111" i="8"/>
  <c r="M111" i="8"/>
  <c r="K111" i="8"/>
  <c r="J111" i="8"/>
  <c r="I111" i="8"/>
  <c r="H111" i="8"/>
  <c r="G111" i="8"/>
  <c r="F111" i="8"/>
  <c r="E111" i="8"/>
  <c r="AE110" i="8"/>
  <c r="AD110" i="8"/>
  <c r="AC110" i="8"/>
  <c r="U110" i="8"/>
  <c r="T110" i="8"/>
  <c r="S110" i="8"/>
  <c r="R110" i="8"/>
  <c r="Q110" i="8"/>
  <c r="P110" i="8"/>
  <c r="O110" i="8"/>
  <c r="N110" i="8"/>
  <c r="M110" i="8"/>
  <c r="K110" i="8"/>
  <c r="J110" i="8"/>
  <c r="I110" i="8"/>
  <c r="H110" i="8"/>
  <c r="G110" i="8"/>
  <c r="F110" i="8"/>
  <c r="E110" i="8"/>
  <c r="Q109" i="8"/>
  <c r="M109" i="8"/>
  <c r="L109" i="8"/>
  <c r="I109" i="8"/>
  <c r="E109" i="8"/>
  <c r="Q108" i="8"/>
  <c r="M108" i="8"/>
  <c r="L108" i="8"/>
  <c r="I108" i="8"/>
  <c r="E108" i="8"/>
  <c r="Q107" i="8"/>
  <c r="M107" i="8"/>
  <c r="I107" i="8"/>
  <c r="E107" i="8"/>
  <c r="Q106" i="8"/>
  <c r="M106" i="8"/>
  <c r="I106" i="8"/>
  <c r="E106" i="8"/>
  <c r="Q105" i="8"/>
  <c r="M105" i="8"/>
  <c r="I105" i="8"/>
  <c r="E105" i="8"/>
  <c r="Q104" i="8"/>
  <c r="M104" i="8"/>
  <c r="I104" i="8"/>
  <c r="E104" i="8"/>
  <c r="Q103" i="8"/>
  <c r="M103" i="8"/>
  <c r="I103" i="8"/>
  <c r="E103" i="8"/>
  <c r="Q102" i="8"/>
  <c r="M102" i="8"/>
  <c r="I102" i="8"/>
  <c r="E102" i="8"/>
  <c r="Q101" i="8"/>
  <c r="M101" i="8"/>
  <c r="I101" i="8"/>
  <c r="E101" i="8"/>
  <c r="AE100" i="8"/>
  <c r="AD100" i="8"/>
  <c r="AC100" i="8"/>
  <c r="T100" i="8"/>
  <c r="S100" i="8"/>
  <c r="R100" i="8"/>
  <c r="Q100" i="8"/>
  <c r="P100" i="8"/>
  <c r="O100" i="8"/>
  <c r="N100" i="8"/>
  <c r="M100" i="8"/>
  <c r="K100" i="8"/>
  <c r="J100" i="8"/>
  <c r="I100" i="8"/>
  <c r="H100" i="8"/>
  <c r="G100" i="8"/>
  <c r="F100" i="8"/>
  <c r="E100" i="8"/>
  <c r="AE99" i="8"/>
  <c r="AD99" i="8"/>
  <c r="AC99" i="8"/>
  <c r="U99" i="8"/>
  <c r="T99" i="8"/>
  <c r="S99" i="8"/>
  <c r="R99" i="8"/>
  <c r="Q99" i="8"/>
  <c r="P99" i="8"/>
  <c r="O99" i="8"/>
  <c r="N99" i="8"/>
  <c r="M99" i="8"/>
  <c r="K99" i="8"/>
  <c r="J99" i="8"/>
  <c r="I99" i="8"/>
  <c r="H99" i="8"/>
  <c r="G99" i="8"/>
  <c r="F99" i="8"/>
  <c r="E99" i="8"/>
  <c r="Q98" i="8"/>
  <c r="M98" i="8"/>
  <c r="L98" i="8"/>
  <c r="I98" i="8"/>
  <c r="E98" i="8"/>
  <c r="Q97" i="8"/>
  <c r="M97" i="8"/>
  <c r="L97" i="8"/>
  <c r="I97" i="8"/>
  <c r="E97" i="8"/>
  <c r="Q96" i="8"/>
  <c r="M96" i="8"/>
  <c r="I96" i="8"/>
  <c r="E96" i="8"/>
  <c r="Q95" i="8"/>
  <c r="M95" i="8"/>
  <c r="I95" i="8"/>
  <c r="E95" i="8"/>
  <c r="Q94" i="8"/>
  <c r="M94" i="8"/>
  <c r="I94" i="8"/>
  <c r="E94" i="8"/>
  <c r="Q93" i="8"/>
  <c r="M93" i="8"/>
  <c r="I93" i="8"/>
  <c r="E93" i="8"/>
  <c r="Q92" i="8"/>
  <c r="M92" i="8"/>
  <c r="I92" i="8"/>
  <c r="E92" i="8"/>
  <c r="Q91" i="8"/>
  <c r="M91" i="8"/>
  <c r="I91" i="8"/>
  <c r="E91" i="8"/>
  <c r="AE90" i="8"/>
  <c r="AD90" i="8"/>
  <c r="AC90" i="8"/>
  <c r="T90" i="8"/>
  <c r="S90" i="8"/>
  <c r="R90" i="8"/>
  <c r="Q90" i="8"/>
  <c r="P90" i="8"/>
  <c r="O90" i="8"/>
  <c r="N90" i="8"/>
  <c r="M90" i="8"/>
  <c r="K90" i="8"/>
  <c r="J90" i="8"/>
  <c r="I90" i="8"/>
  <c r="H90" i="8"/>
  <c r="G90" i="8"/>
  <c r="F90" i="8"/>
  <c r="E90" i="8"/>
  <c r="AE89" i="8"/>
  <c r="AD89" i="8"/>
  <c r="AC89" i="8"/>
  <c r="U89" i="8"/>
  <c r="T89" i="8"/>
  <c r="S89" i="8"/>
  <c r="R89" i="8"/>
  <c r="Q89" i="8"/>
  <c r="P89" i="8"/>
  <c r="O89" i="8"/>
  <c r="N89" i="8"/>
  <c r="M89" i="8"/>
  <c r="K89" i="8"/>
  <c r="J89" i="8"/>
  <c r="I89" i="8"/>
  <c r="H89" i="8"/>
  <c r="G89" i="8"/>
  <c r="F89" i="8"/>
  <c r="E89" i="8"/>
  <c r="Q88" i="8"/>
  <c r="M88" i="8"/>
  <c r="L88" i="8"/>
  <c r="I88" i="8"/>
  <c r="E88" i="8"/>
  <c r="Q87" i="8"/>
  <c r="M87" i="8"/>
  <c r="L87" i="8"/>
  <c r="I87" i="8"/>
  <c r="E87" i="8"/>
  <c r="Q86" i="8"/>
  <c r="M86" i="8"/>
  <c r="I86" i="8"/>
  <c r="E86" i="8"/>
  <c r="Q85" i="8"/>
  <c r="M85" i="8"/>
  <c r="I85" i="8"/>
  <c r="E85" i="8"/>
  <c r="Q84" i="8"/>
  <c r="M84" i="8"/>
  <c r="I84" i="8"/>
  <c r="E84" i="8"/>
  <c r="Q83" i="8"/>
  <c r="M83" i="8"/>
  <c r="I83" i="8"/>
  <c r="E83" i="8"/>
  <c r="Q82" i="8"/>
  <c r="M82" i="8"/>
  <c r="I82" i="8"/>
  <c r="E82" i="8"/>
  <c r="AE81" i="8"/>
  <c r="AD81" i="8"/>
  <c r="AC81" i="8"/>
  <c r="T81" i="8"/>
  <c r="S81" i="8"/>
  <c r="R81" i="8"/>
  <c r="Q81" i="8"/>
  <c r="P81" i="8"/>
  <c r="O81" i="8"/>
  <c r="N81" i="8"/>
  <c r="M81" i="8"/>
  <c r="K81" i="8"/>
  <c r="J81" i="8"/>
  <c r="I81" i="8"/>
  <c r="H81" i="8"/>
  <c r="G81" i="8"/>
  <c r="F81" i="8"/>
  <c r="E81" i="8"/>
  <c r="AE80" i="8"/>
  <c r="AD80" i="8"/>
  <c r="AC80" i="8"/>
  <c r="U80" i="8"/>
  <c r="T80" i="8"/>
  <c r="S80" i="8"/>
  <c r="R80" i="8"/>
  <c r="Q80" i="8"/>
  <c r="P80" i="8"/>
  <c r="O80" i="8"/>
  <c r="N80" i="8"/>
  <c r="M80" i="8"/>
  <c r="K80" i="8"/>
  <c r="J80" i="8"/>
  <c r="I80" i="8"/>
  <c r="H80" i="8"/>
  <c r="G80" i="8"/>
  <c r="F80" i="8"/>
  <c r="E80" i="8"/>
  <c r="Q79" i="8"/>
  <c r="M79" i="8"/>
  <c r="L79" i="8"/>
  <c r="I79" i="8"/>
  <c r="E79" i="8"/>
  <c r="Q78" i="8"/>
  <c r="M78" i="8"/>
  <c r="I78" i="8"/>
  <c r="E78" i="8"/>
  <c r="Q77" i="8"/>
  <c r="N77" i="8"/>
  <c r="M77" i="8"/>
  <c r="I77" i="8"/>
  <c r="E77" i="8"/>
  <c r="Q76" i="8"/>
  <c r="M76" i="8"/>
  <c r="I76" i="8"/>
  <c r="E76" i="8"/>
  <c r="Q75" i="8"/>
  <c r="M75" i="8"/>
  <c r="I75" i="8"/>
  <c r="E75" i="8"/>
  <c r="Q74" i="8"/>
  <c r="M74" i="8"/>
  <c r="I74" i="8"/>
  <c r="E74" i="8"/>
  <c r="Q73" i="8"/>
  <c r="M73" i="8"/>
  <c r="I73" i="8"/>
  <c r="E73" i="8"/>
  <c r="Q72" i="8"/>
  <c r="M72" i="8"/>
  <c r="I72" i="8"/>
  <c r="E72" i="8"/>
  <c r="Q71" i="8"/>
  <c r="M71" i="8"/>
  <c r="I71" i="8"/>
  <c r="E71" i="8"/>
  <c r="AE70" i="8"/>
  <c r="AD70" i="8"/>
  <c r="AC70" i="8"/>
  <c r="T70" i="8"/>
  <c r="S70" i="8"/>
  <c r="R70" i="8"/>
  <c r="Q70" i="8"/>
  <c r="P70" i="8"/>
  <c r="O70" i="8"/>
  <c r="N70" i="8"/>
  <c r="M70" i="8"/>
  <c r="K70" i="8"/>
  <c r="J70" i="8"/>
  <c r="I70" i="8"/>
  <c r="H70" i="8"/>
  <c r="G70" i="8"/>
  <c r="F70" i="8"/>
  <c r="E70" i="8"/>
  <c r="AE69" i="8"/>
  <c r="AD69" i="8"/>
  <c r="AC69" i="8"/>
  <c r="T69" i="8"/>
  <c r="S69" i="8"/>
  <c r="R69" i="8"/>
  <c r="U69" i="8" s="1"/>
  <c r="P69" i="8"/>
  <c r="O69" i="8"/>
  <c r="N69" i="8"/>
  <c r="M69" i="8"/>
  <c r="K69" i="8"/>
  <c r="J69" i="8"/>
  <c r="I69" i="8"/>
  <c r="H69" i="8"/>
  <c r="G69" i="8"/>
  <c r="F69" i="8"/>
  <c r="E69" i="8"/>
  <c r="Q68" i="8"/>
  <c r="M68" i="8"/>
  <c r="L68" i="8"/>
  <c r="I68" i="8"/>
  <c r="E68" i="8"/>
  <c r="Q67" i="8"/>
  <c r="M67" i="8"/>
  <c r="L67" i="8"/>
  <c r="I67" i="8"/>
  <c r="E67" i="8"/>
  <c r="Q66" i="8"/>
  <c r="M66" i="8"/>
  <c r="I66" i="8"/>
  <c r="E66" i="8"/>
  <c r="Q65" i="8"/>
  <c r="M65" i="8"/>
  <c r="I65" i="8"/>
  <c r="E65" i="8"/>
  <c r="AE64" i="8"/>
  <c r="AD64" i="8"/>
  <c r="AC64" i="8"/>
  <c r="T64" i="8"/>
  <c r="S64" i="8"/>
  <c r="R64" i="8"/>
  <c r="Q64" i="8"/>
  <c r="P64" i="8"/>
  <c r="O64" i="8"/>
  <c r="N64" i="8"/>
  <c r="M64" i="8"/>
  <c r="K64" i="8"/>
  <c r="J64" i="8"/>
  <c r="I64" i="8"/>
  <c r="H64" i="8"/>
  <c r="G64" i="8"/>
  <c r="F64" i="8"/>
  <c r="E64" i="8"/>
  <c r="AE63" i="8"/>
  <c r="AD63" i="8"/>
  <c r="AC63" i="8"/>
  <c r="T63" i="8"/>
  <c r="S63" i="8"/>
  <c r="R63" i="8"/>
  <c r="Q63" i="8"/>
  <c r="P63" i="8"/>
  <c r="O63" i="8"/>
  <c r="N63" i="8"/>
  <c r="M63" i="8"/>
  <c r="K63" i="8"/>
  <c r="J63" i="8"/>
  <c r="I63" i="8"/>
  <c r="H63" i="8"/>
  <c r="G63" i="8"/>
  <c r="F63" i="8"/>
  <c r="E63" i="8"/>
  <c r="Q62" i="8"/>
  <c r="M62" i="8"/>
  <c r="L62" i="8"/>
  <c r="I62" i="8"/>
  <c r="E62" i="8"/>
  <c r="Q61" i="8"/>
  <c r="M61" i="8"/>
  <c r="L61" i="8"/>
  <c r="I61" i="8"/>
  <c r="E61" i="8"/>
  <c r="Q60" i="8"/>
  <c r="M60" i="8"/>
  <c r="I60" i="8"/>
  <c r="E60" i="8"/>
  <c r="M59" i="8"/>
  <c r="I59" i="8"/>
  <c r="M58" i="8"/>
  <c r="I58" i="8"/>
  <c r="Q57" i="8"/>
  <c r="M57" i="8"/>
  <c r="I57" i="8"/>
  <c r="E57" i="8"/>
  <c r="Q56" i="8"/>
  <c r="M56" i="8"/>
  <c r="I56" i="8"/>
  <c r="E56" i="8"/>
  <c r="Q55" i="8"/>
  <c r="M55" i="8"/>
  <c r="I55" i="8"/>
  <c r="E55" i="8"/>
  <c r="AE54" i="8"/>
  <c r="AD54" i="8"/>
  <c r="AC54" i="8"/>
  <c r="T54" i="8"/>
  <c r="S54" i="8"/>
  <c r="R54" i="8"/>
  <c r="Q54" i="8"/>
  <c r="P54" i="8"/>
  <c r="O54" i="8"/>
  <c r="N54" i="8"/>
  <c r="M54" i="8"/>
  <c r="K54" i="8"/>
  <c r="J54" i="8"/>
  <c r="I54" i="8"/>
  <c r="H54" i="8"/>
  <c r="G54" i="8"/>
  <c r="F54" i="8"/>
  <c r="E54" i="8"/>
  <c r="AE53" i="8"/>
  <c r="AD53" i="8"/>
  <c r="AC53" i="8"/>
  <c r="U53" i="8"/>
  <c r="T53" i="8"/>
  <c r="S53" i="8"/>
  <c r="R53" i="8"/>
  <c r="Q53" i="8"/>
  <c r="P53" i="8"/>
  <c r="O53" i="8"/>
  <c r="N53" i="8"/>
  <c r="M53" i="8"/>
  <c r="K53" i="8"/>
  <c r="J53" i="8"/>
  <c r="I53" i="8"/>
  <c r="H53" i="8"/>
  <c r="G53" i="8"/>
  <c r="F53" i="8"/>
  <c r="E53" i="8"/>
  <c r="Q52" i="8"/>
  <c r="M52" i="8"/>
  <c r="L52" i="8"/>
  <c r="I52" i="8"/>
  <c r="E52" i="8"/>
  <c r="Q51" i="8"/>
  <c r="M51" i="8"/>
  <c r="L51" i="8"/>
  <c r="I51" i="8"/>
  <c r="E51" i="8"/>
  <c r="Q50" i="8"/>
  <c r="M50" i="8"/>
  <c r="I50" i="8"/>
  <c r="E50" i="8"/>
  <c r="Q49" i="8"/>
  <c r="M49" i="8"/>
  <c r="I49" i="8"/>
  <c r="E49" i="8"/>
  <c r="Q48" i="8"/>
  <c r="M48" i="8"/>
  <c r="I48" i="8"/>
  <c r="E48" i="8"/>
  <c r="Q47" i="8"/>
  <c r="M47" i="8"/>
  <c r="I47" i="8"/>
  <c r="E47" i="8"/>
  <c r="Q46" i="8"/>
  <c r="M46" i="8"/>
  <c r="I46" i="8"/>
  <c r="E46" i="8"/>
  <c r="AE45" i="8"/>
  <c r="AD45" i="8"/>
  <c r="AC45" i="8"/>
  <c r="T45" i="8"/>
  <c r="S45" i="8"/>
  <c r="R45" i="8"/>
  <c r="Q45" i="8"/>
  <c r="P45" i="8"/>
  <c r="O45" i="8"/>
  <c r="N45" i="8"/>
  <c r="M45" i="8"/>
  <c r="K45" i="8"/>
  <c r="J45" i="8"/>
  <c r="I45" i="8"/>
  <c r="H45" i="8"/>
  <c r="G45" i="8"/>
  <c r="F45" i="8"/>
  <c r="E45" i="8"/>
  <c r="AE44" i="8"/>
  <c r="AD44" i="8"/>
  <c r="AC44" i="8"/>
  <c r="U44" i="8"/>
  <c r="T44" i="8"/>
  <c r="S44" i="8"/>
  <c r="R44" i="8"/>
  <c r="Q44" i="8"/>
  <c r="P44" i="8"/>
  <c r="O44" i="8"/>
  <c r="N44" i="8"/>
  <c r="M44" i="8"/>
  <c r="K44" i="8"/>
  <c r="J44" i="8"/>
  <c r="I44" i="8"/>
  <c r="H44" i="8"/>
  <c r="G44" i="8"/>
  <c r="F44" i="8"/>
  <c r="E44" i="8"/>
  <c r="M43" i="8"/>
  <c r="L43" i="8"/>
  <c r="I43" i="8"/>
  <c r="Q42" i="8"/>
  <c r="M42" i="8"/>
  <c r="L42" i="8"/>
  <c r="I42" i="8"/>
  <c r="E42" i="8"/>
  <c r="Q41" i="8"/>
  <c r="M41" i="8"/>
  <c r="I41" i="8"/>
  <c r="E41" i="8"/>
  <c r="Q40" i="8"/>
  <c r="M40" i="8"/>
  <c r="I40" i="8"/>
  <c r="E40" i="8"/>
  <c r="Q39" i="8"/>
  <c r="M39" i="8"/>
  <c r="I39" i="8"/>
  <c r="E39" i="8"/>
  <c r="Q38" i="8"/>
  <c r="M38" i="8"/>
  <c r="I38" i="8"/>
  <c r="E38" i="8"/>
  <c r="Q37" i="8"/>
  <c r="M37" i="8"/>
  <c r="I37" i="8"/>
  <c r="E37" i="8"/>
  <c r="Q36" i="8"/>
  <c r="M36" i="8"/>
  <c r="I36" i="8"/>
  <c r="E36" i="8"/>
  <c r="Q35" i="8"/>
  <c r="M35" i="8"/>
  <c r="I35" i="8"/>
  <c r="E35" i="8"/>
  <c r="AE34" i="8"/>
  <c r="AD34" i="8"/>
  <c r="AC34" i="8"/>
  <c r="T34" i="8"/>
  <c r="S34" i="8"/>
  <c r="R34" i="8"/>
  <c r="Q34" i="8"/>
  <c r="P34" i="8"/>
  <c r="O34" i="8"/>
  <c r="N34" i="8"/>
  <c r="M34" i="8"/>
  <c r="K34" i="8"/>
  <c r="J34" i="8"/>
  <c r="I34" i="8"/>
  <c r="H34" i="8"/>
  <c r="G34" i="8"/>
  <c r="F34" i="8"/>
  <c r="E34" i="8"/>
  <c r="AE33" i="8"/>
  <c r="AD33" i="8"/>
  <c r="AC33" i="8"/>
  <c r="U33" i="8"/>
  <c r="T33" i="8"/>
  <c r="S33" i="8"/>
  <c r="R33" i="8"/>
  <c r="Q33" i="8"/>
  <c r="P33" i="8"/>
  <c r="O33" i="8"/>
  <c r="N33" i="8"/>
  <c r="M33" i="8"/>
  <c r="K33" i="8"/>
  <c r="J33" i="8"/>
  <c r="I33" i="8"/>
  <c r="H33" i="8"/>
  <c r="G33" i="8"/>
  <c r="F33" i="8"/>
  <c r="E33" i="8"/>
  <c r="Q31" i="8"/>
  <c r="M31" i="8"/>
  <c r="L31" i="8"/>
  <c r="I31" i="8"/>
  <c r="E31" i="8"/>
  <c r="Q30" i="8"/>
  <c r="M30" i="8"/>
  <c r="L30" i="8"/>
  <c r="I30" i="8"/>
  <c r="E30" i="8"/>
  <c r="Q29" i="8"/>
  <c r="M29" i="8"/>
  <c r="I29" i="8"/>
  <c r="E29" i="8"/>
  <c r="Q28" i="8"/>
  <c r="M28" i="8"/>
  <c r="I28" i="8"/>
  <c r="E28" i="8"/>
  <c r="Q27" i="8"/>
  <c r="M27" i="8"/>
  <c r="I27" i="8"/>
  <c r="E27" i="8"/>
  <c r="Q26" i="8"/>
  <c r="M26" i="8"/>
  <c r="I26" i="8"/>
  <c r="E26" i="8"/>
  <c r="Q25" i="8"/>
  <c r="M25" i="8"/>
  <c r="I25" i="8"/>
  <c r="E25" i="8"/>
  <c r="Q24" i="8"/>
  <c r="M24" i="8"/>
  <c r="I24" i="8"/>
  <c r="E24" i="8"/>
  <c r="Q23" i="8"/>
  <c r="M23" i="8"/>
  <c r="I23" i="8"/>
  <c r="E23" i="8"/>
  <c r="AE22" i="8"/>
  <c r="AD22" i="8"/>
  <c r="AC22" i="8"/>
  <c r="T22" i="8"/>
  <c r="S22" i="8"/>
  <c r="R22" i="8"/>
  <c r="Q22" i="8"/>
  <c r="P22" i="8"/>
  <c r="O22" i="8"/>
  <c r="N22" i="8"/>
  <c r="M22" i="8"/>
  <c r="K22" i="8"/>
  <c r="J22" i="8"/>
  <c r="I22" i="8"/>
  <c r="H22" i="8"/>
  <c r="G22" i="8"/>
  <c r="F22" i="8"/>
  <c r="E22" i="8"/>
  <c r="AE21" i="8"/>
  <c r="AD21" i="8"/>
  <c r="AC21" i="8"/>
  <c r="U21" i="8"/>
  <c r="T21" i="8"/>
  <c r="S21" i="8"/>
  <c r="R21" i="8"/>
  <c r="Q21" i="8"/>
  <c r="P21" i="8"/>
  <c r="O21" i="8"/>
  <c r="N21" i="8"/>
  <c r="M21" i="8"/>
  <c r="K21" i="8"/>
  <c r="J21" i="8"/>
  <c r="I21" i="8"/>
  <c r="H21" i="8"/>
  <c r="G21" i="8"/>
  <c r="F21" i="8"/>
  <c r="E21" i="8"/>
  <c r="AE20" i="8"/>
  <c r="AD20" i="8"/>
  <c r="AC20" i="8"/>
  <c r="T20" i="8"/>
  <c r="S20" i="8"/>
  <c r="R20" i="8"/>
  <c r="Q20" i="8"/>
  <c r="P20" i="8"/>
  <c r="O20" i="8"/>
  <c r="N20" i="8"/>
  <c r="M20" i="8"/>
  <c r="L20" i="8"/>
  <c r="K20" i="8"/>
  <c r="J20" i="8"/>
  <c r="I20" i="8"/>
  <c r="H20" i="8"/>
  <c r="G20" i="8"/>
  <c r="F20" i="8"/>
  <c r="E20" i="8"/>
  <c r="AE19" i="8"/>
  <c r="AD19" i="8"/>
  <c r="AC19" i="8"/>
  <c r="T19" i="8"/>
  <c r="S19" i="8"/>
  <c r="R19" i="8"/>
  <c r="Q19" i="8"/>
  <c r="P19" i="8"/>
  <c r="O19" i="8"/>
  <c r="N19" i="8"/>
  <c r="M19" i="8"/>
  <c r="L19" i="8"/>
  <c r="K19" i="8"/>
  <c r="J19" i="8"/>
  <c r="I19" i="8"/>
  <c r="H19" i="8"/>
  <c r="G19" i="8"/>
  <c r="F19" i="8"/>
  <c r="E19" i="8"/>
  <c r="AE18" i="8"/>
  <c r="AD18" i="8"/>
  <c r="AC18" i="8"/>
  <c r="T18" i="8"/>
  <c r="S18" i="8"/>
  <c r="R18" i="8"/>
  <c r="Q18" i="8"/>
  <c r="P18" i="8"/>
  <c r="O18" i="8"/>
  <c r="N18" i="8"/>
  <c r="M18" i="8"/>
  <c r="L18" i="8"/>
  <c r="K18" i="8"/>
  <c r="J18" i="8"/>
  <c r="I18" i="8"/>
  <c r="H18" i="8"/>
  <c r="G18" i="8"/>
  <c r="F18" i="8"/>
  <c r="E18" i="8"/>
  <c r="T17" i="8"/>
  <c r="S17" i="8"/>
  <c r="P17" i="8"/>
  <c r="O17" i="8"/>
  <c r="N17" i="8"/>
  <c r="M17" i="8"/>
  <c r="L17" i="8"/>
  <c r="K17" i="8"/>
  <c r="J17" i="8"/>
  <c r="I17" i="8"/>
  <c r="H17" i="8"/>
  <c r="G17" i="8"/>
  <c r="F17" i="8"/>
  <c r="E17" i="8"/>
  <c r="Q16" i="8"/>
  <c r="M16" i="8"/>
  <c r="L16" i="8"/>
  <c r="I16" i="8"/>
  <c r="E16" i="8"/>
  <c r="Q15" i="8"/>
  <c r="M15" i="8"/>
  <c r="L15" i="8"/>
  <c r="I15" i="8"/>
  <c r="E15" i="8"/>
  <c r="AE14" i="8"/>
  <c r="AD14" i="8"/>
  <c r="AC14" i="8"/>
  <c r="T14" i="8"/>
  <c r="S14" i="8"/>
  <c r="R14" i="8"/>
  <c r="Q14" i="8"/>
  <c r="P14" i="8"/>
  <c r="O14" i="8"/>
  <c r="N14" i="8"/>
  <c r="M14" i="8"/>
  <c r="K14" i="8"/>
  <c r="J14" i="8"/>
  <c r="I14" i="8"/>
  <c r="H14" i="8"/>
  <c r="G14" i="8"/>
  <c r="F14" i="8"/>
  <c r="E14" i="8"/>
  <c r="U13" i="8"/>
  <c r="Q13" i="8"/>
  <c r="M13" i="8"/>
  <c r="I13" i="8"/>
  <c r="E13" i="8"/>
  <c r="AE12" i="8"/>
  <c r="AD12" i="8"/>
  <c r="AC12" i="8"/>
  <c r="T12" i="8"/>
  <c r="S12" i="8"/>
  <c r="R12" i="8"/>
  <c r="Q12" i="8"/>
  <c r="P12" i="8"/>
  <c r="O12" i="8"/>
  <c r="N12" i="8"/>
  <c r="M12" i="8"/>
  <c r="L12" i="8"/>
  <c r="K12" i="8"/>
  <c r="J12" i="8"/>
  <c r="I12" i="8"/>
  <c r="H12" i="8"/>
  <c r="G12" i="8"/>
  <c r="F12" i="8"/>
  <c r="E12" i="8"/>
  <c r="AE11" i="8"/>
  <c r="AD11" i="8"/>
  <c r="AC11" i="8"/>
  <c r="T11" i="8"/>
  <c r="S11" i="8"/>
  <c r="R11" i="8"/>
  <c r="Q11" i="8"/>
  <c r="P11" i="8"/>
  <c r="O11" i="8"/>
  <c r="N11" i="8"/>
  <c r="M11" i="8"/>
  <c r="K11" i="8"/>
  <c r="J11" i="8"/>
  <c r="I11" i="8"/>
  <c r="H11" i="8"/>
  <c r="G11" i="8"/>
  <c r="F11" i="8"/>
  <c r="E11" i="8"/>
  <c r="AE10" i="8"/>
  <c r="AD10" i="8"/>
  <c r="AC10" i="8"/>
  <c r="T10" i="8"/>
  <c r="S10" i="8"/>
  <c r="R10" i="8"/>
  <c r="Q10" i="8"/>
  <c r="P10" i="8"/>
  <c r="O10" i="8"/>
  <c r="N10" i="8"/>
  <c r="M10" i="8"/>
  <c r="L10" i="8"/>
  <c r="K10" i="8"/>
  <c r="J10" i="8"/>
  <c r="I10" i="8"/>
  <c r="H10" i="8"/>
  <c r="G10" i="8"/>
  <c r="F10" i="8"/>
  <c r="E10" i="8"/>
  <c r="AA9" i="8"/>
  <c r="T9" i="8"/>
  <c r="S9" i="8"/>
  <c r="P9" i="8"/>
  <c r="O9" i="8"/>
  <c r="N9" i="8"/>
  <c r="M9" i="8"/>
  <c r="L9" i="8"/>
  <c r="K9" i="8"/>
  <c r="J9" i="8"/>
  <c r="I9" i="8"/>
  <c r="H9" i="8"/>
  <c r="G9" i="8"/>
  <c r="F9" i="8"/>
  <c r="E9" i="8"/>
  <c r="V8" i="8"/>
  <c r="V7" i="8"/>
  <c r="Q385" i="7"/>
  <c r="M385" i="7"/>
  <c r="I385" i="7"/>
  <c r="E385" i="7"/>
  <c r="Q384" i="7"/>
  <c r="M384" i="7"/>
  <c r="I384" i="7"/>
  <c r="E384" i="7"/>
  <c r="T383" i="7"/>
  <c r="S383" i="7"/>
  <c r="R383" i="7"/>
  <c r="Q383" i="7"/>
  <c r="P383" i="7"/>
  <c r="O383" i="7"/>
  <c r="N383" i="7"/>
  <c r="M383" i="7"/>
  <c r="L383" i="7"/>
  <c r="K383" i="7"/>
  <c r="J383" i="7"/>
  <c r="I383" i="7"/>
  <c r="H383" i="7"/>
  <c r="G383" i="7"/>
  <c r="F383" i="7"/>
  <c r="E383" i="7"/>
  <c r="T382" i="7"/>
  <c r="S382" i="7"/>
  <c r="Q382" i="7"/>
  <c r="P382" i="7"/>
  <c r="O382" i="7"/>
  <c r="M382" i="7"/>
  <c r="L382" i="7"/>
  <c r="K382" i="7"/>
  <c r="I382" i="7"/>
  <c r="H382" i="7"/>
  <c r="G382" i="7"/>
  <c r="E382" i="7"/>
  <c r="Q381" i="7"/>
  <c r="M381" i="7"/>
  <c r="I381" i="7"/>
  <c r="E381" i="7"/>
  <c r="Q380" i="7"/>
  <c r="M380" i="7"/>
  <c r="I380" i="7"/>
  <c r="E380" i="7"/>
  <c r="Q379" i="7"/>
  <c r="M379" i="7"/>
  <c r="I379" i="7"/>
  <c r="E379" i="7"/>
  <c r="Q378" i="7"/>
  <c r="M378" i="7"/>
  <c r="I378" i="7"/>
  <c r="E378" i="7"/>
  <c r="Q377" i="7"/>
  <c r="M377" i="7"/>
  <c r="I377" i="7"/>
  <c r="E377" i="7"/>
  <c r="Q376" i="7"/>
  <c r="M376" i="7"/>
  <c r="I376" i="7"/>
  <c r="E376" i="7"/>
  <c r="Q375" i="7"/>
  <c r="M375" i="7"/>
  <c r="I375" i="7"/>
  <c r="E375" i="7"/>
  <c r="Q374" i="7"/>
  <c r="M374" i="7"/>
  <c r="I374" i="7"/>
  <c r="E374" i="7"/>
  <c r="Q373" i="7"/>
  <c r="M373" i="7"/>
  <c r="I373" i="7"/>
  <c r="E373" i="7"/>
  <c r="T372" i="7"/>
  <c r="S372" i="7"/>
  <c r="R372" i="7"/>
  <c r="Q372" i="7"/>
  <c r="P372" i="7"/>
  <c r="O372" i="7"/>
  <c r="N372" i="7"/>
  <c r="M372" i="7"/>
  <c r="L372" i="7"/>
  <c r="K372" i="7"/>
  <c r="J372" i="7"/>
  <c r="I372" i="7"/>
  <c r="H372" i="7"/>
  <c r="G372" i="7"/>
  <c r="F372" i="7"/>
  <c r="E372" i="7"/>
  <c r="Q371" i="7"/>
  <c r="M371" i="7"/>
  <c r="I371" i="7"/>
  <c r="E371" i="7"/>
  <c r="Q370" i="7"/>
  <c r="M370" i="7"/>
  <c r="I370" i="7"/>
  <c r="E370" i="7"/>
  <c r="T369" i="7"/>
  <c r="S369" i="7"/>
  <c r="R369" i="7"/>
  <c r="Q369" i="7"/>
  <c r="P369" i="7"/>
  <c r="O369" i="7"/>
  <c r="N369" i="7"/>
  <c r="M369" i="7"/>
  <c r="L369" i="7"/>
  <c r="K369" i="7"/>
  <c r="J369" i="7"/>
  <c r="I369" i="7"/>
  <c r="H369" i="7"/>
  <c r="G369" i="7"/>
  <c r="F369" i="7"/>
  <c r="E369" i="7"/>
  <c r="T368" i="7"/>
  <c r="S368" i="7"/>
  <c r="R368" i="7"/>
  <c r="Q368" i="7"/>
  <c r="P368" i="7"/>
  <c r="O368" i="7"/>
  <c r="N368" i="7"/>
  <c r="M368" i="7"/>
  <c r="L368" i="7"/>
  <c r="K368" i="7"/>
  <c r="J368" i="7"/>
  <c r="I368" i="7"/>
  <c r="H368" i="7"/>
  <c r="G368" i="7"/>
  <c r="F368" i="7"/>
  <c r="E368" i="7"/>
  <c r="Q367" i="7"/>
  <c r="M367" i="7"/>
  <c r="I367" i="7"/>
  <c r="E367" i="7"/>
  <c r="Q366" i="7"/>
  <c r="M366" i="7"/>
  <c r="I366" i="7"/>
  <c r="E366" i="7"/>
  <c r="T365" i="7"/>
  <c r="S365" i="7"/>
  <c r="R365" i="7"/>
  <c r="Q365" i="7"/>
  <c r="P365" i="7"/>
  <c r="O365" i="7"/>
  <c r="N365" i="7"/>
  <c r="M365" i="7"/>
  <c r="L365" i="7"/>
  <c r="K365" i="7"/>
  <c r="J365" i="7"/>
  <c r="I365" i="7"/>
  <c r="H365" i="7"/>
  <c r="G365" i="7"/>
  <c r="F365" i="7"/>
  <c r="E365" i="7"/>
  <c r="T364" i="7"/>
  <c r="S364" i="7"/>
  <c r="Q364" i="7"/>
  <c r="P364" i="7"/>
  <c r="O364" i="7"/>
  <c r="M364" i="7"/>
  <c r="L364" i="7"/>
  <c r="K364" i="7"/>
  <c r="I364" i="7"/>
  <c r="H364" i="7"/>
  <c r="G364" i="7"/>
  <c r="E364" i="7"/>
  <c r="Q363" i="7"/>
  <c r="M363" i="7"/>
  <c r="I363" i="7"/>
  <c r="E363" i="7"/>
  <c r="Q362" i="7"/>
  <c r="M362" i="7"/>
  <c r="I362" i="7"/>
  <c r="E362" i="7"/>
  <c r="T361" i="7"/>
  <c r="S361" i="7"/>
  <c r="R361" i="7"/>
  <c r="Q361" i="7"/>
  <c r="P361" i="7"/>
  <c r="O361" i="7"/>
  <c r="N361" i="7"/>
  <c r="M361" i="7"/>
  <c r="L361" i="7"/>
  <c r="K361" i="7"/>
  <c r="J361" i="7"/>
  <c r="I361" i="7"/>
  <c r="H361" i="7"/>
  <c r="G361" i="7"/>
  <c r="F361" i="7"/>
  <c r="E361" i="7"/>
  <c r="T360" i="7"/>
  <c r="S360" i="7"/>
  <c r="Q360" i="7"/>
  <c r="P360" i="7"/>
  <c r="O360" i="7"/>
  <c r="M360" i="7"/>
  <c r="L360" i="7"/>
  <c r="K360" i="7"/>
  <c r="I360" i="7"/>
  <c r="H360" i="7"/>
  <c r="G360" i="7"/>
  <c r="E360" i="7"/>
  <c r="Q359" i="7"/>
  <c r="M359" i="7"/>
  <c r="I359" i="7"/>
  <c r="E359" i="7"/>
  <c r="Q358" i="7"/>
  <c r="M358" i="7"/>
  <c r="I358" i="7"/>
  <c r="E358" i="7"/>
  <c r="T357" i="7"/>
  <c r="S357" i="7"/>
  <c r="R357" i="7"/>
  <c r="Q357" i="7"/>
  <c r="P357" i="7"/>
  <c r="O357" i="7"/>
  <c r="N357" i="7"/>
  <c r="M357" i="7"/>
  <c r="L357" i="7"/>
  <c r="K357" i="7"/>
  <c r="J357" i="7"/>
  <c r="I357" i="7"/>
  <c r="H357" i="7"/>
  <c r="G357" i="7"/>
  <c r="F357" i="7"/>
  <c r="E357" i="7"/>
  <c r="T356" i="7"/>
  <c r="S356" i="7"/>
  <c r="Q356" i="7"/>
  <c r="P356" i="7"/>
  <c r="O356" i="7"/>
  <c r="M356" i="7"/>
  <c r="L356" i="7"/>
  <c r="K356" i="7"/>
  <c r="I356" i="7"/>
  <c r="H356" i="7"/>
  <c r="G356" i="7"/>
  <c r="E356" i="7"/>
  <c r="T355" i="7"/>
  <c r="S355" i="7"/>
  <c r="R355" i="7"/>
  <c r="Q355" i="7"/>
  <c r="P355" i="7"/>
  <c r="O355" i="7"/>
  <c r="N355" i="7"/>
  <c r="M355" i="7"/>
  <c r="L355" i="7"/>
  <c r="K355" i="7"/>
  <c r="J355" i="7"/>
  <c r="I355" i="7"/>
  <c r="H355" i="7"/>
  <c r="G355" i="7"/>
  <c r="F355" i="7"/>
  <c r="E355" i="7"/>
  <c r="T354" i="7"/>
  <c r="S354" i="7"/>
  <c r="R354" i="7"/>
  <c r="Q354" i="7"/>
  <c r="P354" i="7"/>
  <c r="O354" i="7"/>
  <c r="N354" i="7"/>
  <c r="M354" i="7"/>
  <c r="L354" i="7"/>
  <c r="K354" i="7"/>
  <c r="J354" i="7"/>
  <c r="I354" i="7"/>
  <c r="H354" i="7"/>
  <c r="G354" i="7"/>
  <c r="F354" i="7"/>
  <c r="E354" i="7"/>
  <c r="T353" i="7"/>
  <c r="S353" i="7"/>
  <c r="R353" i="7"/>
  <c r="Q353" i="7"/>
  <c r="P353" i="7"/>
  <c r="O353" i="7"/>
  <c r="N353" i="7"/>
  <c r="M353" i="7"/>
  <c r="L353" i="7"/>
  <c r="K353" i="7"/>
  <c r="J353" i="7"/>
  <c r="I353" i="7"/>
  <c r="H353" i="7"/>
  <c r="G353" i="7"/>
  <c r="F353" i="7"/>
  <c r="E353" i="7"/>
  <c r="T352" i="7"/>
  <c r="S352" i="7"/>
  <c r="R352" i="7"/>
  <c r="Q352" i="7"/>
  <c r="P352" i="7"/>
  <c r="O352" i="7"/>
  <c r="N352" i="7"/>
  <c r="M352" i="7"/>
  <c r="L352" i="7"/>
  <c r="K352" i="7"/>
  <c r="J352" i="7"/>
  <c r="I352" i="7"/>
  <c r="H352" i="7"/>
  <c r="G352" i="7"/>
  <c r="F352" i="7"/>
  <c r="E352" i="7"/>
  <c r="Q351" i="7"/>
  <c r="M351" i="7"/>
  <c r="I351" i="7"/>
  <c r="E351" i="7"/>
  <c r="Q350" i="7"/>
  <c r="M350" i="7"/>
  <c r="I350" i="7"/>
  <c r="E350" i="7"/>
  <c r="Q349" i="7"/>
  <c r="M349" i="7"/>
  <c r="I349" i="7"/>
  <c r="E349" i="7"/>
  <c r="R348" i="7"/>
  <c r="Q348" i="7"/>
  <c r="N348" i="7"/>
  <c r="M348" i="7"/>
  <c r="J348" i="7"/>
  <c r="I348" i="7"/>
  <c r="F348" i="7"/>
  <c r="E348" i="7"/>
  <c r="Q347" i="7"/>
  <c r="M347" i="7"/>
  <c r="I347" i="7"/>
  <c r="E347" i="7"/>
  <c r="T346" i="7"/>
  <c r="S346" i="7"/>
  <c r="R346" i="7"/>
  <c r="Q346" i="7"/>
  <c r="P346" i="7"/>
  <c r="O346" i="7"/>
  <c r="N346" i="7"/>
  <c r="M346" i="7"/>
  <c r="L346" i="7"/>
  <c r="K346" i="7"/>
  <c r="J346" i="7"/>
  <c r="I346" i="7"/>
  <c r="H346" i="7"/>
  <c r="G346" i="7"/>
  <c r="F346" i="7"/>
  <c r="E346" i="7"/>
  <c r="T345" i="7"/>
  <c r="S345" i="7"/>
  <c r="R345" i="7"/>
  <c r="Q345" i="7"/>
  <c r="P345" i="7"/>
  <c r="O345" i="7"/>
  <c r="N345" i="7"/>
  <c r="M345" i="7"/>
  <c r="L345" i="7"/>
  <c r="K345" i="7"/>
  <c r="J345" i="7"/>
  <c r="I345" i="7"/>
  <c r="H345" i="7"/>
  <c r="G345" i="7"/>
  <c r="F345" i="7"/>
  <c r="E345" i="7"/>
  <c r="T344" i="7"/>
  <c r="Q344" i="7"/>
  <c r="P344" i="7"/>
  <c r="O344" i="7"/>
  <c r="M344" i="7"/>
  <c r="L344" i="7"/>
  <c r="K344" i="7"/>
  <c r="I344" i="7"/>
  <c r="H344" i="7"/>
  <c r="G344" i="7"/>
  <c r="E344" i="7"/>
  <c r="Q343" i="7"/>
  <c r="M343" i="7"/>
  <c r="I343" i="7"/>
  <c r="E343" i="7"/>
  <c r="Q342" i="7"/>
  <c r="M342" i="7"/>
  <c r="I342" i="7"/>
  <c r="E342" i="7"/>
  <c r="T341" i="7"/>
  <c r="S341" i="7"/>
  <c r="R341" i="7"/>
  <c r="Q341" i="7"/>
  <c r="P341" i="7"/>
  <c r="O341" i="7"/>
  <c r="N341" i="7"/>
  <c r="M341" i="7"/>
  <c r="L341" i="7"/>
  <c r="K341" i="7"/>
  <c r="J341" i="7"/>
  <c r="I341" i="7"/>
  <c r="H341" i="7"/>
  <c r="G341" i="7"/>
  <c r="F341" i="7"/>
  <c r="E341" i="7"/>
  <c r="T340" i="7"/>
  <c r="S340" i="7"/>
  <c r="R340" i="7"/>
  <c r="Q340" i="7"/>
  <c r="P340" i="7"/>
  <c r="O340" i="7"/>
  <c r="N340" i="7"/>
  <c r="M340" i="7"/>
  <c r="L340" i="7"/>
  <c r="K340" i="7"/>
  <c r="J340" i="7"/>
  <c r="I340" i="7"/>
  <c r="H340" i="7"/>
  <c r="G340" i="7"/>
  <c r="F340" i="7"/>
  <c r="E340" i="7"/>
  <c r="Q339" i="7"/>
  <c r="M339" i="7"/>
  <c r="I339" i="7"/>
  <c r="E339" i="7"/>
  <c r="Q338" i="7"/>
  <c r="M338" i="7"/>
  <c r="I338" i="7"/>
  <c r="E338" i="7"/>
  <c r="Q337" i="7"/>
  <c r="M337" i="7"/>
  <c r="I337" i="7"/>
  <c r="E337" i="7"/>
  <c r="T336" i="7"/>
  <c r="S336" i="7"/>
  <c r="R336" i="7"/>
  <c r="Q336" i="7"/>
  <c r="P336" i="7"/>
  <c r="O336" i="7"/>
  <c r="N336" i="7"/>
  <c r="M336" i="7"/>
  <c r="L336" i="7"/>
  <c r="K336" i="7"/>
  <c r="J336" i="7"/>
  <c r="I336" i="7"/>
  <c r="H336" i="7"/>
  <c r="G336" i="7"/>
  <c r="F336" i="7"/>
  <c r="E336" i="7"/>
  <c r="T335" i="7"/>
  <c r="S335" i="7"/>
  <c r="R335" i="7"/>
  <c r="Q335" i="7"/>
  <c r="P335" i="7"/>
  <c r="O335" i="7"/>
  <c r="N335" i="7"/>
  <c r="M335" i="7"/>
  <c r="L335" i="7"/>
  <c r="K335" i="7"/>
  <c r="J335" i="7"/>
  <c r="I335" i="7"/>
  <c r="H335" i="7"/>
  <c r="G335" i="7"/>
  <c r="F335" i="7"/>
  <c r="E335" i="7"/>
  <c r="Q334" i="7"/>
  <c r="M334" i="7"/>
  <c r="I334" i="7"/>
  <c r="E334" i="7"/>
  <c r="Q333" i="7"/>
  <c r="M333" i="7"/>
  <c r="I333" i="7"/>
  <c r="E333" i="7"/>
  <c r="Q332" i="7"/>
  <c r="M332" i="7"/>
  <c r="I332" i="7"/>
  <c r="E332" i="7"/>
  <c r="Q331" i="7"/>
  <c r="M331" i="7"/>
  <c r="I331" i="7"/>
  <c r="E331" i="7"/>
  <c r="Q330" i="7"/>
  <c r="M330" i="7"/>
  <c r="I330" i="7"/>
  <c r="E330" i="7"/>
  <c r="Q329" i="7"/>
  <c r="M329" i="7"/>
  <c r="I329" i="7"/>
  <c r="E329" i="7"/>
  <c r="Q328" i="7"/>
  <c r="M328" i="7"/>
  <c r="I328" i="7"/>
  <c r="E328" i="7"/>
  <c r="T327" i="7"/>
  <c r="S327" i="7"/>
  <c r="R327" i="7"/>
  <c r="Q327" i="7"/>
  <c r="P327" i="7"/>
  <c r="O327" i="7"/>
  <c r="N327" i="7"/>
  <c r="M327" i="7"/>
  <c r="L327" i="7"/>
  <c r="K327" i="7"/>
  <c r="J327" i="7"/>
  <c r="I327" i="7"/>
  <c r="H327" i="7"/>
  <c r="G327" i="7"/>
  <c r="F327" i="7"/>
  <c r="E327" i="7"/>
  <c r="R326" i="7"/>
  <c r="Q326" i="7"/>
  <c r="N326" i="7"/>
  <c r="M326" i="7"/>
  <c r="J326" i="7"/>
  <c r="I326" i="7"/>
  <c r="F326" i="7"/>
  <c r="E326" i="7"/>
  <c r="Q325" i="7"/>
  <c r="M325" i="7"/>
  <c r="I325" i="7"/>
  <c r="E325" i="7"/>
  <c r="Q324" i="7"/>
  <c r="M324" i="7"/>
  <c r="I324" i="7"/>
  <c r="E324" i="7"/>
  <c r="Q323" i="7"/>
  <c r="M323" i="7"/>
  <c r="I323" i="7"/>
  <c r="E323" i="7"/>
  <c r="Q322" i="7"/>
  <c r="M322" i="7"/>
  <c r="I322" i="7"/>
  <c r="E322" i="7"/>
  <c r="T321" i="7"/>
  <c r="S321" i="7"/>
  <c r="R321" i="7"/>
  <c r="Q321" i="7"/>
  <c r="P321" i="7"/>
  <c r="O321" i="7"/>
  <c r="N321" i="7"/>
  <c r="M321" i="7"/>
  <c r="L321" i="7"/>
  <c r="K321" i="7"/>
  <c r="J321" i="7"/>
  <c r="I321" i="7"/>
  <c r="H321" i="7"/>
  <c r="G321" i="7"/>
  <c r="F321" i="7"/>
  <c r="E321" i="7"/>
  <c r="T320" i="7"/>
  <c r="S320" i="7"/>
  <c r="R320" i="7"/>
  <c r="Q320" i="7"/>
  <c r="P320" i="7"/>
  <c r="O320" i="7"/>
  <c r="N320" i="7"/>
  <c r="M320" i="7"/>
  <c r="L320" i="7"/>
  <c r="K320" i="7"/>
  <c r="J320" i="7"/>
  <c r="I320" i="7"/>
  <c r="H320" i="7"/>
  <c r="G320" i="7"/>
  <c r="F320" i="7"/>
  <c r="E320" i="7"/>
  <c r="Q319" i="7"/>
  <c r="M319" i="7"/>
  <c r="I319" i="7"/>
  <c r="E319" i="7"/>
  <c r="Q318" i="7"/>
  <c r="M318" i="7"/>
  <c r="I318" i="7"/>
  <c r="E318" i="7"/>
  <c r="Q317" i="7"/>
  <c r="M317" i="7"/>
  <c r="I317" i="7"/>
  <c r="E317" i="7"/>
  <c r="Q316" i="7"/>
  <c r="M316" i="7"/>
  <c r="I316" i="7"/>
  <c r="E316" i="7"/>
  <c r="T315" i="7"/>
  <c r="S315" i="7"/>
  <c r="R315" i="7"/>
  <c r="Q315" i="7"/>
  <c r="P315" i="7"/>
  <c r="O315" i="7"/>
  <c r="N315" i="7"/>
  <c r="M315" i="7"/>
  <c r="L315" i="7"/>
  <c r="K315" i="7"/>
  <c r="J315" i="7"/>
  <c r="I315" i="7"/>
  <c r="H315" i="7"/>
  <c r="G315" i="7"/>
  <c r="F315" i="7"/>
  <c r="E315" i="7"/>
  <c r="T314" i="7"/>
  <c r="S314" i="7"/>
  <c r="R314" i="7"/>
  <c r="Q314" i="7"/>
  <c r="P314" i="7"/>
  <c r="O314" i="7"/>
  <c r="N314" i="7"/>
  <c r="M314" i="7"/>
  <c r="L314" i="7"/>
  <c r="K314" i="7"/>
  <c r="J314" i="7"/>
  <c r="I314" i="7"/>
  <c r="H314" i="7"/>
  <c r="G314" i="7"/>
  <c r="F314" i="7"/>
  <c r="E314" i="7"/>
  <c r="Q313" i="7"/>
  <c r="M313" i="7"/>
  <c r="I313" i="7"/>
  <c r="E313" i="7"/>
  <c r="Q312" i="7"/>
  <c r="M312" i="7"/>
  <c r="I312" i="7"/>
  <c r="E312" i="7"/>
  <c r="Q311" i="7"/>
  <c r="M311" i="7"/>
  <c r="I311" i="7"/>
  <c r="E311" i="7"/>
  <c r="Q310" i="7"/>
  <c r="M310" i="7"/>
  <c r="I310" i="7"/>
  <c r="E310" i="7"/>
  <c r="Q309" i="7"/>
  <c r="M309" i="7"/>
  <c r="I309" i="7"/>
  <c r="E309" i="7"/>
  <c r="Q308" i="7"/>
  <c r="M308" i="7"/>
  <c r="I308" i="7"/>
  <c r="E308" i="7"/>
  <c r="T307" i="7"/>
  <c r="S307" i="7"/>
  <c r="R307" i="7"/>
  <c r="Q307" i="7"/>
  <c r="P307" i="7"/>
  <c r="O307" i="7"/>
  <c r="N307" i="7"/>
  <c r="M307" i="7"/>
  <c r="L307" i="7"/>
  <c r="K307" i="7"/>
  <c r="J307" i="7"/>
  <c r="I307" i="7"/>
  <c r="H307" i="7"/>
  <c r="G307" i="7"/>
  <c r="F307" i="7"/>
  <c r="E307" i="7"/>
  <c r="T306" i="7"/>
  <c r="S306" i="7"/>
  <c r="R306" i="7"/>
  <c r="Q306" i="7"/>
  <c r="P306" i="7"/>
  <c r="O306" i="7"/>
  <c r="N306" i="7"/>
  <c r="M306" i="7"/>
  <c r="L306" i="7"/>
  <c r="K306" i="7"/>
  <c r="J306" i="7"/>
  <c r="I306" i="7"/>
  <c r="H306" i="7"/>
  <c r="G306" i="7"/>
  <c r="F306" i="7"/>
  <c r="E306" i="7"/>
  <c r="Q305" i="7"/>
  <c r="M305" i="7"/>
  <c r="I305" i="7"/>
  <c r="E305" i="7"/>
  <c r="Q304" i="7"/>
  <c r="M304" i="7"/>
  <c r="I304" i="7"/>
  <c r="E304" i="7"/>
  <c r="Q303" i="7"/>
  <c r="M303" i="7"/>
  <c r="I303" i="7"/>
  <c r="E303" i="7"/>
  <c r="Q302" i="7"/>
  <c r="M302" i="7"/>
  <c r="I302" i="7"/>
  <c r="E302" i="7"/>
  <c r="T301" i="7"/>
  <c r="S301" i="7"/>
  <c r="R301" i="7"/>
  <c r="Q301" i="7"/>
  <c r="P301" i="7"/>
  <c r="O301" i="7"/>
  <c r="N301" i="7"/>
  <c r="M301" i="7"/>
  <c r="L301" i="7"/>
  <c r="K301" i="7"/>
  <c r="J301" i="7"/>
  <c r="I301" i="7"/>
  <c r="H301" i="7"/>
  <c r="G301" i="7"/>
  <c r="F301" i="7"/>
  <c r="E301" i="7"/>
  <c r="T300" i="7"/>
  <c r="S300" i="7"/>
  <c r="R300" i="7"/>
  <c r="Q300" i="7"/>
  <c r="P300" i="7"/>
  <c r="O300" i="7"/>
  <c r="N300" i="7"/>
  <c r="M300" i="7"/>
  <c r="L300" i="7"/>
  <c r="K300" i="7"/>
  <c r="J300" i="7"/>
  <c r="I300" i="7"/>
  <c r="H300" i="7"/>
  <c r="G300" i="7"/>
  <c r="F300" i="7"/>
  <c r="E300" i="7"/>
  <c r="Q299" i="7"/>
  <c r="M299" i="7"/>
  <c r="I299" i="7"/>
  <c r="E299" i="7"/>
  <c r="Q298" i="7"/>
  <c r="M298" i="7"/>
  <c r="I298" i="7"/>
  <c r="E298" i="7"/>
  <c r="Q297" i="7"/>
  <c r="M297" i="7"/>
  <c r="I297" i="7"/>
  <c r="E297" i="7"/>
  <c r="R296" i="7"/>
  <c r="Q296" i="7"/>
  <c r="N296" i="7"/>
  <c r="M296" i="7"/>
  <c r="J296" i="7"/>
  <c r="I296" i="7"/>
  <c r="E296" i="7"/>
  <c r="Q295" i="7"/>
  <c r="M295" i="7"/>
  <c r="I295" i="7"/>
  <c r="E295" i="7"/>
  <c r="Q294" i="7"/>
  <c r="M294" i="7"/>
  <c r="I294" i="7"/>
  <c r="E294" i="7"/>
  <c r="Q293" i="7"/>
  <c r="M293" i="7"/>
  <c r="I293" i="7"/>
  <c r="E293" i="7"/>
  <c r="Q292" i="7"/>
  <c r="M292" i="7"/>
  <c r="I292" i="7"/>
  <c r="E292" i="7"/>
  <c r="Q291" i="7"/>
  <c r="M291" i="7"/>
  <c r="I291" i="7"/>
  <c r="E291" i="7"/>
  <c r="Q290" i="7"/>
  <c r="M290" i="7"/>
  <c r="I290" i="7"/>
  <c r="E290" i="7"/>
  <c r="Q289" i="7"/>
  <c r="M289" i="7"/>
  <c r="I289" i="7"/>
  <c r="E289" i="7"/>
  <c r="Q288" i="7"/>
  <c r="M288" i="7"/>
  <c r="I288" i="7"/>
  <c r="E288" i="7"/>
  <c r="Q287" i="7"/>
  <c r="M287" i="7"/>
  <c r="I287" i="7"/>
  <c r="E287" i="7"/>
  <c r="Q286" i="7"/>
  <c r="M286" i="7"/>
  <c r="I286" i="7"/>
  <c r="E286" i="7"/>
  <c r="T285" i="7"/>
  <c r="S285" i="7"/>
  <c r="R285" i="7"/>
  <c r="Q285" i="7"/>
  <c r="P285" i="7"/>
  <c r="O285" i="7"/>
  <c r="N285" i="7"/>
  <c r="M285" i="7"/>
  <c r="L285" i="7"/>
  <c r="K285" i="7"/>
  <c r="J285" i="7"/>
  <c r="I285" i="7"/>
  <c r="H285" i="7"/>
  <c r="G285" i="7"/>
  <c r="F285" i="7"/>
  <c r="E285" i="7"/>
  <c r="T284" i="7"/>
  <c r="S284" i="7"/>
  <c r="R284" i="7"/>
  <c r="Q284" i="7"/>
  <c r="P284" i="7"/>
  <c r="O284" i="7"/>
  <c r="N284" i="7"/>
  <c r="M284" i="7"/>
  <c r="L284" i="7"/>
  <c r="K284" i="7"/>
  <c r="J284" i="7"/>
  <c r="I284" i="7"/>
  <c r="H284" i="7"/>
  <c r="G284" i="7"/>
  <c r="F284" i="7"/>
  <c r="E284" i="7"/>
  <c r="Q283" i="7"/>
  <c r="M283" i="7"/>
  <c r="I283" i="7"/>
  <c r="E283" i="7"/>
  <c r="Q282" i="7"/>
  <c r="M282" i="7"/>
  <c r="I282" i="7"/>
  <c r="E282" i="7"/>
  <c r="Q281" i="7"/>
  <c r="M281" i="7"/>
  <c r="I281" i="7"/>
  <c r="E281" i="7"/>
  <c r="Q280" i="7"/>
  <c r="M280" i="7"/>
  <c r="I280" i="7"/>
  <c r="E280" i="7"/>
  <c r="Q279" i="7"/>
  <c r="M279" i="7"/>
  <c r="I279" i="7"/>
  <c r="E279" i="7"/>
  <c r="Q278" i="7"/>
  <c r="M278" i="7"/>
  <c r="I278" i="7"/>
  <c r="E278" i="7"/>
  <c r="T277" i="7"/>
  <c r="S277" i="7"/>
  <c r="R277" i="7"/>
  <c r="Q277" i="7"/>
  <c r="P277" i="7"/>
  <c r="O277" i="7"/>
  <c r="N277" i="7"/>
  <c r="M277" i="7"/>
  <c r="L277" i="7"/>
  <c r="K277" i="7"/>
  <c r="J277" i="7"/>
  <c r="I277" i="7"/>
  <c r="H277" i="7"/>
  <c r="G277" i="7"/>
  <c r="F277" i="7"/>
  <c r="E277" i="7"/>
  <c r="T276" i="7"/>
  <c r="S276" i="7"/>
  <c r="R276" i="7"/>
  <c r="Q276" i="7"/>
  <c r="P276" i="7"/>
  <c r="O276" i="7"/>
  <c r="N276" i="7"/>
  <c r="M276" i="7"/>
  <c r="L276" i="7"/>
  <c r="K276" i="7"/>
  <c r="J276" i="7"/>
  <c r="I276" i="7"/>
  <c r="H276" i="7"/>
  <c r="G276" i="7"/>
  <c r="F276" i="7"/>
  <c r="E276" i="7"/>
  <c r="Q275" i="7"/>
  <c r="M275" i="7"/>
  <c r="I275" i="7"/>
  <c r="E275" i="7"/>
  <c r="Q274" i="7"/>
  <c r="M274" i="7"/>
  <c r="I274" i="7"/>
  <c r="E274" i="7"/>
  <c r="Q273" i="7"/>
  <c r="M273" i="7"/>
  <c r="I273" i="7"/>
  <c r="E273" i="7"/>
  <c r="Q272" i="7"/>
  <c r="M272" i="7"/>
  <c r="I272" i="7"/>
  <c r="E272" i="7"/>
  <c r="Q271" i="7"/>
  <c r="M271" i="7"/>
  <c r="I271" i="7"/>
  <c r="E271" i="7"/>
  <c r="Q270" i="7"/>
  <c r="N270" i="7"/>
  <c r="M270" i="7"/>
  <c r="I270" i="7"/>
  <c r="E270" i="7"/>
  <c r="Q269" i="7"/>
  <c r="M269" i="7"/>
  <c r="I269" i="7"/>
  <c r="E269" i="7"/>
  <c r="Q268" i="7"/>
  <c r="M268" i="7"/>
  <c r="I268" i="7"/>
  <c r="E268" i="7"/>
  <c r="T267" i="7"/>
  <c r="S267" i="7"/>
  <c r="R267" i="7"/>
  <c r="Q267" i="7"/>
  <c r="P267" i="7"/>
  <c r="O267" i="7"/>
  <c r="N267" i="7"/>
  <c r="M267" i="7"/>
  <c r="L267" i="7"/>
  <c r="K267" i="7"/>
  <c r="J267" i="7"/>
  <c r="I267" i="7"/>
  <c r="H267" i="7"/>
  <c r="G267" i="7"/>
  <c r="F267" i="7"/>
  <c r="E267" i="7"/>
  <c r="T266" i="7"/>
  <c r="S266" i="7"/>
  <c r="R266" i="7"/>
  <c r="Q266" i="7"/>
  <c r="P266" i="7"/>
  <c r="O266" i="7"/>
  <c r="N266" i="7"/>
  <c r="M266" i="7"/>
  <c r="L266" i="7"/>
  <c r="K266" i="7"/>
  <c r="J266" i="7"/>
  <c r="I266" i="7"/>
  <c r="H266" i="7"/>
  <c r="G266" i="7"/>
  <c r="F266" i="7"/>
  <c r="E266" i="7"/>
  <c r="Q265" i="7"/>
  <c r="M265" i="7"/>
  <c r="I265" i="7"/>
  <c r="E265" i="7"/>
  <c r="Q264" i="7"/>
  <c r="M264" i="7"/>
  <c r="I264" i="7"/>
  <c r="E264" i="7"/>
  <c r="Q263" i="7"/>
  <c r="M263" i="7"/>
  <c r="I263" i="7"/>
  <c r="E263" i="7"/>
  <c r="T262" i="7"/>
  <c r="S262" i="7"/>
  <c r="R262" i="7"/>
  <c r="Q262" i="7"/>
  <c r="P262" i="7"/>
  <c r="O262" i="7"/>
  <c r="N262" i="7"/>
  <c r="M262" i="7"/>
  <c r="L262" i="7"/>
  <c r="K262" i="7"/>
  <c r="J262" i="7"/>
  <c r="I262" i="7"/>
  <c r="H262" i="7"/>
  <c r="G262" i="7"/>
  <c r="F262" i="7"/>
  <c r="E262" i="7"/>
  <c r="T261" i="7"/>
  <c r="S261" i="7"/>
  <c r="R261" i="7"/>
  <c r="Q261" i="7"/>
  <c r="P261" i="7"/>
  <c r="O261" i="7"/>
  <c r="N261" i="7"/>
  <c r="M261" i="7"/>
  <c r="L261" i="7"/>
  <c r="K261" i="7"/>
  <c r="J261" i="7"/>
  <c r="I261" i="7"/>
  <c r="H261" i="7"/>
  <c r="G261" i="7"/>
  <c r="F261" i="7"/>
  <c r="E261" i="7"/>
  <c r="Q260" i="7"/>
  <c r="M260" i="7"/>
  <c r="I260" i="7"/>
  <c r="E260" i="7"/>
  <c r="Q259" i="7"/>
  <c r="M259" i="7"/>
  <c r="I259" i="7"/>
  <c r="E259" i="7"/>
  <c r="Q258" i="7"/>
  <c r="M258" i="7"/>
  <c r="I258" i="7"/>
  <c r="E258" i="7"/>
  <c r="R257" i="7"/>
  <c r="Q257" i="7"/>
  <c r="N257" i="7"/>
  <c r="M257" i="7"/>
  <c r="J257" i="7"/>
  <c r="I257" i="7"/>
  <c r="E257" i="7"/>
  <c r="Q256" i="7"/>
  <c r="M256" i="7"/>
  <c r="I256" i="7"/>
  <c r="E256" i="7"/>
  <c r="Q255" i="7"/>
  <c r="M255" i="7"/>
  <c r="I255" i="7"/>
  <c r="E255" i="7"/>
  <c r="Q254" i="7"/>
  <c r="M254" i="7"/>
  <c r="I254" i="7"/>
  <c r="E254" i="7"/>
  <c r="T253" i="7"/>
  <c r="S253" i="7"/>
  <c r="R253" i="7"/>
  <c r="Q253" i="7"/>
  <c r="P253" i="7"/>
  <c r="O253" i="7"/>
  <c r="N253" i="7"/>
  <c r="M253" i="7"/>
  <c r="L253" i="7"/>
  <c r="K253" i="7"/>
  <c r="J253" i="7"/>
  <c r="I253" i="7"/>
  <c r="H253" i="7"/>
  <c r="G253" i="7"/>
  <c r="F253" i="7"/>
  <c r="E253" i="7"/>
  <c r="T252" i="7"/>
  <c r="S252" i="7"/>
  <c r="R252" i="7"/>
  <c r="Q252" i="7"/>
  <c r="P252" i="7"/>
  <c r="O252" i="7"/>
  <c r="N252" i="7"/>
  <c r="M252" i="7"/>
  <c r="L252" i="7"/>
  <c r="K252" i="7"/>
  <c r="J252" i="7"/>
  <c r="I252" i="7"/>
  <c r="H252" i="7"/>
  <c r="G252" i="7"/>
  <c r="F252" i="7"/>
  <c r="E252" i="7"/>
  <c r="Q251" i="7"/>
  <c r="M251" i="7"/>
  <c r="I251" i="7"/>
  <c r="E251" i="7"/>
  <c r="Q250" i="7"/>
  <c r="M250" i="7"/>
  <c r="I250" i="7"/>
  <c r="E250" i="7"/>
  <c r="Q249" i="7"/>
  <c r="M249" i="7"/>
  <c r="I249" i="7"/>
  <c r="E249" i="7"/>
  <c r="Q248" i="7"/>
  <c r="M248" i="7"/>
  <c r="I248" i="7"/>
  <c r="E248" i="7"/>
  <c r="Q247" i="7"/>
  <c r="M247" i="7"/>
  <c r="I247" i="7"/>
  <c r="E247" i="7"/>
  <c r="Q246" i="7"/>
  <c r="M246" i="7"/>
  <c r="I246" i="7"/>
  <c r="E246" i="7"/>
  <c r="Q245" i="7"/>
  <c r="M245" i="7"/>
  <c r="I245" i="7"/>
  <c r="E245" i="7"/>
  <c r="Q244" i="7"/>
  <c r="M244" i="7"/>
  <c r="I244" i="7"/>
  <c r="F244" i="7"/>
  <c r="E244" i="7"/>
  <c r="Q243" i="7"/>
  <c r="M243" i="7"/>
  <c r="I243" i="7"/>
  <c r="E243" i="7"/>
  <c r="Q242" i="7"/>
  <c r="M242" i="7"/>
  <c r="I242" i="7"/>
  <c r="E242" i="7"/>
  <c r="T241" i="7"/>
  <c r="S241" i="7"/>
  <c r="R241" i="7"/>
  <c r="Q241" i="7"/>
  <c r="P241" i="7"/>
  <c r="O241" i="7"/>
  <c r="N241" i="7"/>
  <c r="M241" i="7"/>
  <c r="L241" i="7"/>
  <c r="K241" i="7"/>
  <c r="J241" i="7"/>
  <c r="I241" i="7"/>
  <c r="H241" i="7"/>
  <c r="G241" i="7"/>
  <c r="F241" i="7"/>
  <c r="E241" i="7"/>
  <c r="T240" i="7"/>
  <c r="S240" i="7"/>
  <c r="R240" i="7"/>
  <c r="Q240" i="7"/>
  <c r="P240" i="7"/>
  <c r="O240" i="7"/>
  <c r="N240" i="7"/>
  <c r="M240" i="7"/>
  <c r="L240" i="7"/>
  <c r="K240" i="7"/>
  <c r="J240" i="7"/>
  <c r="I240" i="7"/>
  <c r="H240" i="7"/>
  <c r="G240" i="7"/>
  <c r="F240" i="7"/>
  <c r="E240" i="7"/>
  <c r="T239" i="7"/>
  <c r="S239" i="7"/>
  <c r="R239" i="7"/>
  <c r="Q239" i="7"/>
  <c r="P239" i="7"/>
  <c r="O239" i="7"/>
  <c r="N239" i="7"/>
  <c r="M239" i="7"/>
  <c r="L239" i="7"/>
  <c r="K239" i="7"/>
  <c r="J239" i="7"/>
  <c r="I239" i="7"/>
  <c r="H239" i="7"/>
  <c r="G239" i="7"/>
  <c r="F239" i="7"/>
  <c r="E239" i="7"/>
  <c r="Q238" i="7"/>
  <c r="M238" i="7"/>
  <c r="I238" i="7"/>
  <c r="E238" i="7"/>
  <c r="T237" i="7"/>
  <c r="S237" i="7"/>
  <c r="R237" i="7"/>
  <c r="Q237" i="7"/>
  <c r="P237" i="7"/>
  <c r="O237" i="7"/>
  <c r="N237" i="7"/>
  <c r="M237" i="7"/>
  <c r="L237" i="7"/>
  <c r="K237" i="7"/>
  <c r="J237" i="7"/>
  <c r="I237" i="7"/>
  <c r="H237" i="7"/>
  <c r="G237" i="7"/>
  <c r="F237" i="7"/>
  <c r="E237" i="7"/>
  <c r="T236" i="7"/>
  <c r="S236" i="7"/>
  <c r="R236" i="7"/>
  <c r="Q236" i="7"/>
  <c r="P236" i="7"/>
  <c r="O236" i="7"/>
  <c r="N236" i="7"/>
  <c r="M236" i="7"/>
  <c r="L236" i="7"/>
  <c r="K236" i="7"/>
  <c r="J236" i="7"/>
  <c r="I236" i="7"/>
  <c r="H236" i="7"/>
  <c r="G236" i="7"/>
  <c r="F236" i="7"/>
  <c r="E236" i="7"/>
  <c r="Q235" i="7"/>
  <c r="M235" i="7"/>
  <c r="I235" i="7"/>
  <c r="E235" i="7"/>
  <c r="Q234" i="7"/>
  <c r="M234" i="7"/>
  <c r="I234" i="7"/>
  <c r="E234" i="7"/>
  <c r="Q233" i="7"/>
  <c r="N233" i="7"/>
  <c r="M233" i="7"/>
  <c r="J233" i="7"/>
  <c r="I233" i="7"/>
  <c r="F233" i="7"/>
  <c r="E233" i="7"/>
  <c r="Q232" i="7"/>
  <c r="M232" i="7"/>
  <c r="I232" i="7"/>
  <c r="E232" i="7"/>
  <c r="R231" i="7"/>
  <c r="Q231" i="7"/>
  <c r="N231" i="7"/>
  <c r="M231" i="7"/>
  <c r="J231" i="7"/>
  <c r="I231" i="7"/>
  <c r="F231" i="7"/>
  <c r="E231" i="7"/>
  <c r="Q230" i="7"/>
  <c r="M230" i="7"/>
  <c r="I230" i="7"/>
  <c r="E230" i="7"/>
  <c r="T229" i="7"/>
  <c r="S229" i="7"/>
  <c r="R229" i="7"/>
  <c r="Q229" i="7"/>
  <c r="P229" i="7"/>
  <c r="O229" i="7"/>
  <c r="N229" i="7"/>
  <c r="M229" i="7"/>
  <c r="L229" i="7"/>
  <c r="K229" i="7"/>
  <c r="J229" i="7"/>
  <c r="I229" i="7"/>
  <c r="H229" i="7"/>
  <c r="G229" i="7"/>
  <c r="F229" i="7"/>
  <c r="E229" i="7"/>
  <c r="T228" i="7"/>
  <c r="S228" i="7"/>
  <c r="R228" i="7"/>
  <c r="Q228" i="7"/>
  <c r="P228" i="7"/>
  <c r="O228" i="7"/>
  <c r="N228" i="7"/>
  <c r="M228" i="7"/>
  <c r="L228" i="7"/>
  <c r="K228" i="7"/>
  <c r="J228" i="7"/>
  <c r="I228" i="7"/>
  <c r="H228" i="7"/>
  <c r="G228" i="7"/>
  <c r="F228" i="7"/>
  <c r="E228" i="7"/>
  <c r="Q227" i="7"/>
  <c r="M227" i="7"/>
  <c r="I227" i="7"/>
  <c r="E227" i="7"/>
  <c r="Q226" i="7"/>
  <c r="M226" i="7"/>
  <c r="I226" i="7"/>
  <c r="E226" i="7"/>
  <c r="Q225" i="7"/>
  <c r="M225" i="7"/>
  <c r="I225" i="7"/>
  <c r="E225" i="7"/>
  <c r="Q224" i="7"/>
  <c r="M224" i="7"/>
  <c r="I224" i="7"/>
  <c r="E224" i="7"/>
  <c r="Q223" i="7"/>
  <c r="M223" i="7"/>
  <c r="I223" i="7"/>
  <c r="E223" i="7"/>
  <c r="Q222" i="7"/>
  <c r="M222" i="7"/>
  <c r="I222" i="7"/>
  <c r="E222" i="7"/>
  <c r="Q221" i="7"/>
  <c r="M221" i="7"/>
  <c r="I221" i="7"/>
  <c r="E221" i="7"/>
  <c r="Q220" i="7"/>
  <c r="M220" i="7"/>
  <c r="I220" i="7"/>
  <c r="E220" i="7"/>
  <c r="Q219" i="7"/>
  <c r="M219" i="7"/>
  <c r="I219" i="7"/>
  <c r="E219" i="7"/>
  <c r="T218" i="7"/>
  <c r="S218" i="7"/>
  <c r="R218" i="7"/>
  <c r="Q218" i="7"/>
  <c r="P218" i="7"/>
  <c r="O218" i="7"/>
  <c r="N218" i="7"/>
  <c r="M218" i="7"/>
  <c r="L218" i="7"/>
  <c r="K218" i="7"/>
  <c r="J218" i="7"/>
  <c r="I218" i="7"/>
  <c r="H218" i="7"/>
  <c r="G218" i="7"/>
  <c r="F218" i="7"/>
  <c r="E218" i="7"/>
  <c r="T217" i="7"/>
  <c r="S217" i="7"/>
  <c r="R217" i="7"/>
  <c r="Q217" i="7"/>
  <c r="P217" i="7"/>
  <c r="O217" i="7"/>
  <c r="N217" i="7"/>
  <c r="M217" i="7"/>
  <c r="L217" i="7"/>
  <c r="K217" i="7"/>
  <c r="J217" i="7"/>
  <c r="I217" i="7"/>
  <c r="H217" i="7"/>
  <c r="G217" i="7"/>
  <c r="F217" i="7"/>
  <c r="E217" i="7"/>
  <c r="Q216" i="7"/>
  <c r="M216" i="7"/>
  <c r="I216" i="7"/>
  <c r="E216" i="7"/>
  <c r="Q215" i="7"/>
  <c r="M215" i="7"/>
  <c r="I215" i="7"/>
  <c r="E215" i="7"/>
  <c r="Q214" i="7"/>
  <c r="M214" i="7"/>
  <c r="I214" i="7"/>
  <c r="E214" i="7"/>
  <c r="Q213" i="7"/>
  <c r="M213" i="7"/>
  <c r="I213" i="7"/>
  <c r="E213" i="7"/>
  <c r="Q212" i="7"/>
  <c r="M212" i="7"/>
  <c r="I212" i="7"/>
  <c r="E212" i="7"/>
  <c r="R211" i="7"/>
  <c r="Q211" i="7"/>
  <c r="N211" i="7"/>
  <c r="M211" i="7"/>
  <c r="J211" i="7"/>
  <c r="I211" i="7"/>
  <c r="E211" i="7"/>
  <c r="Q210" i="7"/>
  <c r="M210" i="7"/>
  <c r="I210" i="7"/>
  <c r="E210" i="7"/>
  <c r="Q209" i="7"/>
  <c r="M209" i="7"/>
  <c r="I209" i="7"/>
  <c r="E209" i="7"/>
  <c r="Q208" i="7"/>
  <c r="M208" i="7"/>
  <c r="I208" i="7"/>
  <c r="E208" i="7"/>
  <c r="T207" i="7"/>
  <c r="S207" i="7"/>
  <c r="R207" i="7"/>
  <c r="Q207" i="7"/>
  <c r="P207" i="7"/>
  <c r="O207" i="7"/>
  <c r="N207" i="7"/>
  <c r="M207" i="7"/>
  <c r="L207" i="7"/>
  <c r="K207" i="7"/>
  <c r="J207" i="7"/>
  <c r="I207" i="7"/>
  <c r="H207" i="7"/>
  <c r="G207" i="7"/>
  <c r="F207" i="7"/>
  <c r="E207" i="7"/>
  <c r="T206" i="7"/>
  <c r="S206" i="7"/>
  <c r="R206" i="7"/>
  <c r="Q206" i="7"/>
  <c r="P206" i="7"/>
  <c r="O206" i="7"/>
  <c r="N206" i="7"/>
  <c r="M206" i="7"/>
  <c r="L206" i="7"/>
  <c r="K206" i="7"/>
  <c r="J206" i="7"/>
  <c r="I206" i="7"/>
  <c r="H206" i="7"/>
  <c r="G206" i="7"/>
  <c r="F206" i="7"/>
  <c r="E206" i="7"/>
  <c r="Q205" i="7"/>
  <c r="M205" i="7"/>
  <c r="I205" i="7"/>
  <c r="E205" i="7"/>
  <c r="Q204" i="7"/>
  <c r="M204" i="7"/>
  <c r="I204" i="7"/>
  <c r="E204" i="7"/>
  <c r="Q203" i="7"/>
  <c r="M203" i="7"/>
  <c r="I203" i="7"/>
  <c r="E203" i="7"/>
  <c r="Q202" i="7"/>
  <c r="M202" i="7"/>
  <c r="I202" i="7"/>
  <c r="E202" i="7"/>
  <c r="Q201" i="7"/>
  <c r="M201" i="7"/>
  <c r="I201" i="7"/>
  <c r="E201" i="7"/>
  <c r="R200" i="7"/>
  <c r="Q200" i="7"/>
  <c r="N200" i="7"/>
  <c r="M200" i="7"/>
  <c r="I200" i="7"/>
  <c r="E200" i="7"/>
  <c r="Q199" i="7"/>
  <c r="M199" i="7"/>
  <c r="I199" i="7"/>
  <c r="E199" i="7"/>
  <c r="Q198" i="7"/>
  <c r="M198" i="7"/>
  <c r="I198" i="7"/>
  <c r="E198" i="7"/>
  <c r="T197" i="7"/>
  <c r="S197" i="7"/>
  <c r="R197" i="7"/>
  <c r="Q197" i="7"/>
  <c r="P197" i="7"/>
  <c r="O197" i="7"/>
  <c r="N197" i="7"/>
  <c r="M197" i="7"/>
  <c r="L197" i="7"/>
  <c r="K197" i="7"/>
  <c r="J197" i="7"/>
  <c r="I197" i="7"/>
  <c r="H197" i="7"/>
  <c r="G197" i="7"/>
  <c r="F197" i="7"/>
  <c r="E197" i="7"/>
  <c r="T196" i="7"/>
  <c r="S196" i="7"/>
  <c r="R196" i="7"/>
  <c r="Q196" i="7"/>
  <c r="P196" i="7"/>
  <c r="O196" i="7"/>
  <c r="N196" i="7"/>
  <c r="M196" i="7"/>
  <c r="L196" i="7"/>
  <c r="K196" i="7"/>
  <c r="J196" i="7"/>
  <c r="I196" i="7"/>
  <c r="H196" i="7"/>
  <c r="G196" i="7"/>
  <c r="F196" i="7"/>
  <c r="E196" i="7"/>
  <c r="Q195" i="7"/>
  <c r="M195" i="7"/>
  <c r="J195" i="7"/>
  <c r="I195" i="7"/>
  <c r="E195" i="7"/>
  <c r="Q194" i="7"/>
  <c r="M194" i="7"/>
  <c r="I194" i="7"/>
  <c r="E194" i="7"/>
  <c r="Q193" i="7"/>
  <c r="M193" i="7"/>
  <c r="I193" i="7"/>
  <c r="E193" i="7"/>
  <c r="Q192" i="7"/>
  <c r="M192" i="7"/>
  <c r="I192" i="7"/>
  <c r="E192" i="7"/>
  <c r="Q191" i="7"/>
  <c r="M191" i="7"/>
  <c r="I191" i="7"/>
  <c r="E191" i="7"/>
  <c r="Q190" i="7"/>
  <c r="M190" i="7"/>
  <c r="I190" i="7"/>
  <c r="E190" i="7"/>
  <c r="Q189" i="7"/>
  <c r="M189" i="7"/>
  <c r="I189" i="7"/>
  <c r="E189" i="7"/>
  <c r="Q188" i="7"/>
  <c r="M188" i="7"/>
  <c r="I188" i="7"/>
  <c r="E188" i="7"/>
  <c r="Q187" i="7"/>
  <c r="M187" i="7"/>
  <c r="I187" i="7"/>
  <c r="E187" i="7"/>
  <c r="T186" i="7"/>
  <c r="S186" i="7"/>
  <c r="R186" i="7"/>
  <c r="Q186" i="7"/>
  <c r="P186" i="7"/>
  <c r="O186" i="7"/>
  <c r="N186" i="7"/>
  <c r="M186" i="7"/>
  <c r="L186" i="7"/>
  <c r="K186" i="7"/>
  <c r="J186" i="7"/>
  <c r="I186" i="7"/>
  <c r="H186" i="7"/>
  <c r="G186" i="7"/>
  <c r="F186" i="7"/>
  <c r="E186" i="7"/>
  <c r="T185" i="7"/>
  <c r="S185" i="7"/>
  <c r="R185" i="7"/>
  <c r="Q185" i="7"/>
  <c r="P185" i="7"/>
  <c r="O185" i="7"/>
  <c r="N185" i="7"/>
  <c r="M185" i="7"/>
  <c r="L185" i="7"/>
  <c r="K185" i="7"/>
  <c r="J185" i="7"/>
  <c r="I185" i="7"/>
  <c r="H185" i="7"/>
  <c r="G185" i="7"/>
  <c r="F185" i="7"/>
  <c r="E185" i="7"/>
  <c r="Q184" i="7"/>
  <c r="M184" i="7"/>
  <c r="I184" i="7"/>
  <c r="E184" i="7"/>
  <c r="Q183" i="7"/>
  <c r="M183" i="7"/>
  <c r="I183" i="7"/>
  <c r="E183" i="7"/>
  <c r="Q182" i="7"/>
  <c r="M182" i="7"/>
  <c r="I182" i="7"/>
  <c r="E182" i="7"/>
  <c r="Q181" i="7"/>
  <c r="M181" i="7"/>
  <c r="J181" i="7"/>
  <c r="I181" i="7"/>
  <c r="E181" i="7"/>
  <c r="Q180" i="7"/>
  <c r="M180" i="7"/>
  <c r="I180" i="7"/>
  <c r="E180" i="7"/>
  <c r="Q179" i="7"/>
  <c r="M179" i="7"/>
  <c r="I179" i="7"/>
  <c r="E179" i="7"/>
  <c r="Q178" i="7"/>
  <c r="M178" i="7"/>
  <c r="I178" i="7"/>
  <c r="E178" i="7"/>
  <c r="R177" i="7"/>
  <c r="Q177" i="7"/>
  <c r="N177" i="7"/>
  <c r="M177" i="7"/>
  <c r="I177" i="7"/>
  <c r="E177" i="7"/>
  <c r="Q176" i="7"/>
  <c r="M176" i="7"/>
  <c r="I176" i="7"/>
  <c r="E176" i="7"/>
  <c r="Q175" i="7"/>
  <c r="M175" i="7"/>
  <c r="I175" i="7"/>
  <c r="E175" i="7"/>
  <c r="Q174" i="7"/>
  <c r="M174" i="7"/>
  <c r="I174" i="7"/>
  <c r="E174" i="7"/>
  <c r="T173" i="7"/>
  <c r="S173" i="7"/>
  <c r="R173" i="7"/>
  <c r="Q173" i="7"/>
  <c r="P173" i="7"/>
  <c r="O173" i="7"/>
  <c r="N173" i="7"/>
  <c r="M173" i="7"/>
  <c r="L173" i="7"/>
  <c r="K173" i="7"/>
  <c r="J173" i="7"/>
  <c r="I173" i="7"/>
  <c r="H173" i="7"/>
  <c r="G173" i="7"/>
  <c r="F173" i="7"/>
  <c r="E173" i="7"/>
  <c r="T172" i="7"/>
  <c r="S172" i="7"/>
  <c r="R172" i="7"/>
  <c r="Q172" i="7"/>
  <c r="P172" i="7"/>
  <c r="O172" i="7"/>
  <c r="N172" i="7"/>
  <c r="M172" i="7"/>
  <c r="L172" i="7"/>
  <c r="K172" i="7"/>
  <c r="J172" i="7"/>
  <c r="I172" i="7"/>
  <c r="H172" i="7"/>
  <c r="G172" i="7"/>
  <c r="F172" i="7"/>
  <c r="E172" i="7"/>
  <c r="Q171" i="7"/>
  <c r="M171" i="7"/>
  <c r="I171" i="7"/>
  <c r="E171" i="7"/>
  <c r="Q170" i="7"/>
  <c r="M170" i="7"/>
  <c r="I170" i="7"/>
  <c r="E170" i="7"/>
  <c r="Q169" i="7"/>
  <c r="M169" i="7"/>
  <c r="I169" i="7"/>
  <c r="E169" i="7"/>
  <c r="T168" i="7"/>
  <c r="S168" i="7"/>
  <c r="R168" i="7"/>
  <c r="Q168" i="7"/>
  <c r="P168" i="7"/>
  <c r="O168" i="7"/>
  <c r="N168" i="7"/>
  <c r="M168" i="7"/>
  <c r="L168" i="7"/>
  <c r="K168" i="7"/>
  <c r="J168" i="7"/>
  <c r="I168" i="7"/>
  <c r="H168" i="7"/>
  <c r="G168" i="7"/>
  <c r="F168" i="7"/>
  <c r="E168" i="7"/>
  <c r="T167" i="7"/>
  <c r="S167" i="7"/>
  <c r="R167" i="7"/>
  <c r="Q167" i="7"/>
  <c r="P167" i="7"/>
  <c r="O167" i="7"/>
  <c r="N167" i="7"/>
  <c r="M167" i="7"/>
  <c r="L167" i="7"/>
  <c r="K167" i="7"/>
  <c r="J167" i="7"/>
  <c r="I167" i="7"/>
  <c r="H167" i="7"/>
  <c r="G167" i="7"/>
  <c r="F167" i="7"/>
  <c r="E167" i="7"/>
  <c r="Q166" i="7"/>
  <c r="M166" i="7"/>
  <c r="I166" i="7"/>
  <c r="E166" i="7"/>
  <c r="Q165" i="7"/>
  <c r="M165" i="7"/>
  <c r="I165" i="7"/>
  <c r="E165" i="7"/>
  <c r="Q164" i="7"/>
  <c r="M164" i="7"/>
  <c r="I164" i="7"/>
  <c r="E164" i="7"/>
  <c r="Q163" i="7"/>
  <c r="M163" i="7"/>
  <c r="I163" i="7"/>
  <c r="E163" i="7"/>
  <c r="T162" i="7"/>
  <c r="S162" i="7"/>
  <c r="R162" i="7"/>
  <c r="Q162" i="7"/>
  <c r="P162" i="7"/>
  <c r="O162" i="7"/>
  <c r="N162" i="7"/>
  <c r="M162" i="7"/>
  <c r="L162" i="7"/>
  <c r="K162" i="7"/>
  <c r="J162" i="7"/>
  <c r="I162" i="7"/>
  <c r="H162" i="7"/>
  <c r="G162" i="7"/>
  <c r="F162" i="7"/>
  <c r="E162" i="7"/>
  <c r="T161" i="7"/>
  <c r="S161" i="7"/>
  <c r="R161" i="7"/>
  <c r="Q161" i="7"/>
  <c r="P161" i="7"/>
  <c r="O161" i="7"/>
  <c r="N161" i="7"/>
  <c r="M161" i="7"/>
  <c r="L161" i="7"/>
  <c r="K161" i="7"/>
  <c r="J161" i="7"/>
  <c r="I161" i="7"/>
  <c r="H161" i="7"/>
  <c r="G161" i="7"/>
  <c r="F161" i="7"/>
  <c r="E161" i="7"/>
  <c r="Q160" i="7"/>
  <c r="M160" i="7"/>
  <c r="I160" i="7"/>
  <c r="E160" i="7"/>
  <c r="Q159" i="7"/>
  <c r="M159" i="7"/>
  <c r="I159" i="7"/>
  <c r="E159" i="7"/>
  <c r="Q158" i="7"/>
  <c r="M158" i="7"/>
  <c r="I158" i="7"/>
  <c r="E158" i="7"/>
  <c r="Q157" i="7"/>
  <c r="M157" i="7"/>
  <c r="I157" i="7"/>
  <c r="E157" i="7"/>
  <c r="Q156" i="7"/>
  <c r="M156" i="7"/>
  <c r="I156" i="7"/>
  <c r="E156" i="7"/>
  <c r="T155" i="7"/>
  <c r="S155" i="7"/>
  <c r="R155" i="7"/>
  <c r="Q155" i="7"/>
  <c r="P155" i="7"/>
  <c r="O155" i="7"/>
  <c r="N155" i="7"/>
  <c r="M155" i="7"/>
  <c r="L155" i="7"/>
  <c r="K155" i="7"/>
  <c r="J155" i="7"/>
  <c r="I155" i="7"/>
  <c r="H155" i="7"/>
  <c r="G155" i="7"/>
  <c r="F155" i="7"/>
  <c r="E155" i="7"/>
  <c r="T154" i="7"/>
  <c r="S154" i="7"/>
  <c r="R154" i="7"/>
  <c r="Q154" i="7"/>
  <c r="P154" i="7"/>
  <c r="O154" i="7"/>
  <c r="N154" i="7"/>
  <c r="M154" i="7"/>
  <c r="L154" i="7"/>
  <c r="K154" i="7"/>
  <c r="J154" i="7"/>
  <c r="I154" i="7"/>
  <c r="H154" i="7"/>
  <c r="G154" i="7"/>
  <c r="F154" i="7"/>
  <c r="E154" i="7"/>
  <c r="Q153" i="7"/>
  <c r="M153" i="7"/>
  <c r="I153" i="7"/>
  <c r="E153" i="7"/>
  <c r="Q152" i="7"/>
  <c r="M152" i="7"/>
  <c r="I152" i="7"/>
  <c r="E152" i="7"/>
  <c r="Q151" i="7"/>
  <c r="M151" i="7"/>
  <c r="I151" i="7"/>
  <c r="E151" i="7"/>
  <c r="Q150" i="7"/>
  <c r="M150" i="7"/>
  <c r="I150" i="7"/>
  <c r="E150" i="7"/>
  <c r="Q149" i="7"/>
  <c r="M149" i="7"/>
  <c r="I149" i="7"/>
  <c r="E149" i="7"/>
  <c r="Q148" i="7"/>
  <c r="M148" i="7"/>
  <c r="I148" i="7"/>
  <c r="E148" i="7"/>
  <c r="Q147" i="7"/>
  <c r="M147" i="7"/>
  <c r="I147" i="7"/>
  <c r="E147" i="7"/>
  <c r="T146" i="7"/>
  <c r="S146" i="7"/>
  <c r="R146" i="7"/>
  <c r="Q146" i="7"/>
  <c r="P146" i="7"/>
  <c r="O146" i="7"/>
  <c r="N146" i="7"/>
  <c r="M146" i="7"/>
  <c r="L146" i="7"/>
  <c r="K146" i="7"/>
  <c r="J146" i="7"/>
  <c r="I146" i="7"/>
  <c r="H146" i="7"/>
  <c r="G146" i="7"/>
  <c r="F146" i="7"/>
  <c r="E146" i="7"/>
  <c r="T145" i="7"/>
  <c r="S145" i="7"/>
  <c r="R145" i="7"/>
  <c r="Q145" i="7"/>
  <c r="P145" i="7"/>
  <c r="O145" i="7"/>
  <c r="N145" i="7"/>
  <c r="M145" i="7"/>
  <c r="L145" i="7"/>
  <c r="K145" i="7"/>
  <c r="J145" i="7"/>
  <c r="I145" i="7"/>
  <c r="H145" i="7"/>
  <c r="G145" i="7"/>
  <c r="F145" i="7"/>
  <c r="E145" i="7"/>
  <c r="Q144" i="7"/>
  <c r="M144" i="7"/>
  <c r="I144" i="7"/>
  <c r="E144" i="7"/>
  <c r="Q143" i="7"/>
  <c r="M143" i="7"/>
  <c r="I143" i="7"/>
  <c r="E143" i="7"/>
  <c r="Q142" i="7"/>
  <c r="M142" i="7"/>
  <c r="I142" i="7"/>
  <c r="E142" i="7"/>
  <c r="Q141" i="7"/>
  <c r="M141" i="7"/>
  <c r="I141" i="7"/>
  <c r="E141" i="7"/>
  <c r="Q140" i="7"/>
  <c r="M140" i="7"/>
  <c r="I140" i="7"/>
  <c r="E140" i="7"/>
  <c r="Q139" i="7"/>
  <c r="M139" i="7"/>
  <c r="I139" i="7"/>
  <c r="E139" i="7"/>
  <c r="Q138" i="7"/>
  <c r="M138" i="7"/>
  <c r="I138" i="7"/>
  <c r="E138" i="7"/>
  <c r="Q137" i="7"/>
  <c r="M137" i="7"/>
  <c r="I137" i="7"/>
  <c r="E137" i="7"/>
  <c r="T136" i="7"/>
  <c r="S136" i="7"/>
  <c r="R136" i="7"/>
  <c r="Q136" i="7"/>
  <c r="P136" i="7"/>
  <c r="O136" i="7"/>
  <c r="N136" i="7"/>
  <c r="M136" i="7"/>
  <c r="L136" i="7"/>
  <c r="K136" i="7"/>
  <c r="J136" i="7"/>
  <c r="I136" i="7"/>
  <c r="H136" i="7"/>
  <c r="G136" i="7"/>
  <c r="F136" i="7"/>
  <c r="E136" i="7"/>
  <c r="T135" i="7"/>
  <c r="S135" i="7"/>
  <c r="R135" i="7"/>
  <c r="Q135" i="7"/>
  <c r="P135" i="7"/>
  <c r="O135" i="7"/>
  <c r="N135" i="7"/>
  <c r="M135" i="7"/>
  <c r="L135" i="7"/>
  <c r="K135" i="7"/>
  <c r="J135" i="7"/>
  <c r="I135" i="7"/>
  <c r="H135" i="7"/>
  <c r="G135" i="7"/>
  <c r="F135" i="7"/>
  <c r="E135" i="7"/>
  <c r="Q134" i="7"/>
  <c r="M134" i="7"/>
  <c r="I134" i="7"/>
  <c r="E134" i="7"/>
  <c r="Q133" i="7"/>
  <c r="M133" i="7"/>
  <c r="I133" i="7"/>
  <c r="E133" i="7"/>
  <c r="Q132" i="7"/>
  <c r="M132" i="7"/>
  <c r="I132" i="7"/>
  <c r="E132" i="7"/>
  <c r="Q131" i="7"/>
  <c r="M131" i="7"/>
  <c r="I131" i="7"/>
  <c r="E131" i="7"/>
  <c r="Q130" i="7"/>
  <c r="M130" i="7"/>
  <c r="I130" i="7"/>
  <c r="E130" i="7"/>
  <c r="Q129" i="7"/>
  <c r="M129" i="7"/>
  <c r="I129" i="7"/>
  <c r="E129" i="7"/>
  <c r="Q128" i="7"/>
  <c r="M128" i="7"/>
  <c r="I128" i="7"/>
  <c r="E128" i="7"/>
  <c r="Q127" i="7"/>
  <c r="M127" i="7"/>
  <c r="I127" i="7"/>
  <c r="E127" i="7"/>
  <c r="T126" i="7"/>
  <c r="S126" i="7"/>
  <c r="R126" i="7"/>
  <c r="Q126" i="7"/>
  <c r="P126" i="7"/>
  <c r="O126" i="7"/>
  <c r="N126" i="7"/>
  <c r="M126" i="7"/>
  <c r="L126" i="7"/>
  <c r="K126" i="7"/>
  <c r="J126" i="7"/>
  <c r="I126" i="7"/>
  <c r="H126" i="7"/>
  <c r="G126" i="7"/>
  <c r="F126" i="7"/>
  <c r="E126" i="7"/>
  <c r="T125" i="7"/>
  <c r="S125" i="7"/>
  <c r="R125" i="7"/>
  <c r="Q125" i="7"/>
  <c r="P125" i="7"/>
  <c r="O125" i="7"/>
  <c r="N125" i="7"/>
  <c r="M125" i="7"/>
  <c r="L125" i="7"/>
  <c r="K125" i="7"/>
  <c r="J125" i="7"/>
  <c r="I125" i="7"/>
  <c r="H125" i="7"/>
  <c r="G125" i="7"/>
  <c r="F125" i="7"/>
  <c r="E125" i="7"/>
  <c r="T124" i="7"/>
  <c r="S124" i="7"/>
  <c r="R124" i="7"/>
  <c r="Q124" i="7"/>
  <c r="P124" i="7"/>
  <c r="O124" i="7"/>
  <c r="N124" i="7"/>
  <c r="M124" i="7"/>
  <c r="L124" i="7"/>
  <c r="K124" i="7"/>
  <c r="J124" i="7"/>
  <c r="I124" i="7"/>
  <c r="H124" i="7"/>
  <c r="G124" i="7"/>
  <c r="F124" i="7"/>
  <c r="E124" i="7"/>
  <c r="Q123" i="7"/>
  <c r="M123" i="7"/>
  <c r="I123" i="7"/>
  <c r="E123" i="7"/>
  <c r="T122" i="7"/>
  <c r="S122" i="7"/>
  <c r="R122" i="7"/>
  <c r="Q122" i="7"/>
  <c r="P122" i="7"/>
  <c r="O122" i="7"/>
  <c r="N122" i="7"/>
  <c r="M122" i="7"/>
  <c r="L122" i="7"/>
  <c r="K122" i="7"/>
  <c r="J122" i="7"/>
  <c r="I122" i="7"/>
  <c r="H122" i="7"/>
  <c r="G122" i="7"/>
  <c r="F122" i="7"/>
  <c r="E122" i="7"/>
  <c r="T121" i="7"/>
  <c r="S121" i="7"/>
  <c r="R121" i="7"/>
  <c r="Q121" i="7"/>
  <c r="P121" i="7"/>
  <c r="O121" i="7"/>
  <c r="N121" i="7"/>
  <c r="M121" i="7"/>
  <c r="L121" i="7"/>
  <c r="K121" i="7"/>
  <c r="J121" i="7"/>
  <c r="I121" i="7"/>
  <c r="H121" i="7"/>
  <c r="G121" i="7"/>
  <c r="F121" i="7"/>
  <c r="E121" i="7"/>
  <c r="Q120" i="7"/>
  <c r="M120" i="7"/>
  <c r="I120" i="7"/>
  <c r="E120" i="7"/>
  <c r="Q119" i="7"/>
  <c r="M119" i="7"/>
  <c r="I119" i="7"/>
  <c r="E119" i="7"/>
  <c r="T118" i="7"/>
  <c r="S118" i="7"/>
  <c r="R118" i="7"/>
  <c r="Q118" i="7"/>
  <c r="P118" i="7"/>
  <c r="O118" i="7"/>
  <c r="N118" i="7"/>
  <c r="M118" i="7"/>
  <c r="L118" i="7"/>
  <c r="K118" i="7"/>
  <c r="J118" i="7"/>
  <c r="I118" i="7"/>
  <c r="H118" i="7"/>
  <c r="G118" i="7"/>
  <c r="F118" i="7"/>
  <c r="E118" i="7"/>
  <c r="Q117" i="7"/>
  <c r="M117" i="7"/>
  <c r="I117" i="7"/>
  <c r="E117" i="7"/>
  <c r="T116" i="7"/>
  <c r="S116" i="7"/>
  <c r="R116" i="7"/>
  <c r="Q116" i="7"/>
  <c r="P116" i="7"/>
  <c r="O116" i="7"/>
  <c r="N116" i="7"/>
  <c r="M116" i="7"/>
  <c r="L116" i="7"/>
  <c r="K116" i="7"/>
  <c r="J116" i="7"/>
  <c r="I116" i="7"/>
  <c r="H116" i="7"/>
  <c r="G116" i="7"/>
  <c r="F116" i="7"/>
  <c r="E116" i="7"/>
  <c r="T115" i="7"/>
  <c r="S115" i="7"/>
  <c r="R115" i="7"/>
  <c r="Q115" i="7"/>
  <c r="P115" i="7"/>
  <c r="O115" i="7"/>
  <c r="N115" i="7"/>
  <c r="M115" i="7"/>
  <c r="L115" i="7"/>
  <c r="K115" i="7"/>
  <c r="J115" i="7"/>
  <c r="I115" i="7"/>
  <c r="H115" i="7"/>
  <c r="G115" i="7"/>
  <c r="F115" i="7"/>
  <c r="E115" i="7"/>
  <c r="T114" i="7"/>
  <c r="S114" i="7"/>
  <c r="R114" i="7"/>
  <c r="Q114" i="7"/>
  <c r="P114" i="7"/>
  <c r="O114" i="7"/>
  <c r="N114" i="7"/>
  <c r="M114" i="7"/>
  <c r="L114" i="7"/>
  <c r="K114" i="7"/>
  <c r="J114" i="7"/>
  <c r="I114" i="7"/>
  <c r="H114" i="7"/>
  <c r="G114" i="7"/>
  <c r="F114" i="7"/>
  <c r="E114" i="7"/>
  <c r="T113" i="7"/>
  <c r="S113" i="7"/>
  <c r="R113" i="7"/>
  <c r="Q113" i="7"/>
  <c r="P113" i="7"/>
  <c r="O113" i="7"/>
  <c r="N113" i="7"/>
  <c r="M113" i="7"/>
  <c r="L113" i="7"/>
  <c r="K113" i="7"/>
  <c r="J113" i="7"/>
  <c r="I113" i="7"/>
  <c r="H113" i="7"/>
  <c r="G113" i="7"/>
  <c r="F113" i="7"/>
  <c r="E113" i="7"/>
  <c r="Q112" i="7"/>
  <c r="M112" i="7"/>
  <c r="I112" i="7"/>
  <c r="E112" i="7"/>
  <c r="Q111" i="7"/>
  <c r="M111" i="7"/>
  <c r="I111" i="7"/>
  <c r="E111" i="7"/>
  <c r="T110" i="7"/>
  <c r="S110" i="7"/>
  <c r="R110" i="7"/>
  <c r="Q110" i="7"/>
  <c r="P110" i="7"/>
  <c r="O110" i="7"/>
  <c r="N110" i="7"/>
  <c r="M110" i="7"/>
  <c r="L110" i="7"/>
  <c r="K110" i="7"/>
  <c r="J110" i="7"/>
  <c r="I110" i="7"/>
  <c r="H110" i="7"/>
  <c r="G110" i="7"/>
  <c r="F110" i="7"/>
  <c r="E110" i="7"/>
  <c r="Q109" i="7"/>
  <c r="M109" i="7"/>
  <c r="I109" i="7"/>
  <c r="E109" i="7"/>
  <c r="Q108" i="7"/>
  <c r="M108" i="7"/>
  <c r="I108" i="7"/>
  <c r="E108" i="7"/>
  <c r="Q107" i="7"/>
  <c r="M107" i="7"/>
  <c r="I107" i="7"/>
  <c r="E107" i="7"/>
  <c r="T106" i="7"/>
  <c r="S106" i="7"/>
  <c r="R106" i="7"/>
  <c r="Q106" i="7"/>
  <c r="P106" i="7"/>
  <c r="O106" i="7"/>
  <c r="N106" i="7"/>
  <c r="M106" i="7"/>
  <c r="L106" i="7"/>
  <c r="K106" i="7"/>
  <c r="J106" i="7"/>
  <c r="I106" i="7"/>
  <c r="H106" i="7"/>
  <c r="G106" i="7"/>
  <c r="F106" i="7"/>
  <c r="E106" i="7"/>
  <c r="R105" i="7"/>
  <c r="Q105" i="7"/>
  <c r="N105" i="7"/>
  <c r="M105" i="7"/>
  <c r="I105" i="7"/>
  <c r="E105" i="7"/>
  <c r="Q104" i="7"/>
  <c r="M104" i="7"/>
  <c r="I104" i="7"/>
  <c r="E104" i="7"/>
  <c r="Q103" i="7"/>
  <c r="M103" i="7"/>
  <c r="I103" i="7"/>
  <c r="E103" i="7"/>
  <c r="Q102" i="7"/>
  <c r="M102" i="7"/>
  <c r="I102" i="7"/>
  <c r="E102" i="7"/>
  <c r="Q101" i="7"/>
  <c r="M101" i="7"/>
  <c r="I101" i="7"/>
  <c r="E101" i="7"/>
  <c r="Q100" i="7"/>
  <c r="M100" i="7"/>
  <c r="I100" i="7"/>
  <c r="E100" i="7"/>
  <c r="Q99" i="7"/>
  <c r="M99" i="7"/>
  <c r="I99" i="7"/>
  <c r="E99" i="7"/>
  <c r="Q98" i="7"/>
  <c r="M98" i="7"/>
  <c r="I98" i="7"/>
  <c r="E98" i="7"/>
  <c r="Q97" i="7"/>
  <c r="M97" i="7"/>
  <c r="I97" i="7"/>
  <c r="E97" i="7"/>
  <c r="Q96" i="7"/>
  <c r="M96" i="7"/>
  <c r="I96" i="7"/>
  <c r="E96" i="7"/>
  <c r="Q95" i="7"/>
  <c r="M95" i="7"/>
  <c r="J95" i="7"/>
  <c r="I95" i="7"/>
  <c r="F95" i="7"/>
  <c r="E95" i="7"/>
  <c r="Q94" i="7"/>
  <c r="M94" i="7"/>
  <c r="I94" i="7"/>
  <c r="E94" i="7"/>
  <c r="Q93" i="7"/>
  <c r="M93" i="7"/>
  <c r="I93" i="7"/>
  <c r="E93" i="7"/>
  <c r="Q92" i="7"/>
  <c r="M92" i="7"/>
  <c r="I92" i="7"/>
  <c r="E92" i="7"/>
  <c r="Q91" i="7"/>
  <c r="M91" i="7"/>
  <c r="I91" i="7"/>
  <c r="E91" i="7"/>
  <c r="Q90" i="7"/>
  <c r="M90" i="7"/>
  <c r="I90" i="7"/>
  <c r="E90" i="7"/>
  <c r="Q89" i="7"/>
  <c r="M89" i="7"/>
  <c r="I89" i="7"/>
  <c r="E89" i="7"/>
  <c r="T88" i="7"/>
  <c r="S88" i="7"/>
  <c r="R88" i="7"/>
  <c r="Q88" i="7"/>
  <c r="P88" i="7"/>
  <c r="O88" i="7"/>
  <c r="N88" i="7"/>
  <c r="M88" i="7"/>
  <c r="L88" i="7"/>
  <c r="K88" i="7"/>
  <c r="J88" i="7"/>
  <c r="I88" i="7"/>
  <c r="H88" i="7"/>
  <c r="G88" i="7"/>
  <c r="F88" i="7"/>
  <c r="E88" i="7"/>
  <c r="T87" i="7"/>
  <c r="S87" i="7"/>
  <c r="R87" i="7"/>
  <c r="Q87" i="7"/>
  <c r="P87" i="7"/>
  <c r="O87" i="7"/>
  <c r="N87" i="7"/>
  <c r="M87" i="7"/>
  <c r="L87" i="7"/>
  <c r="K87" i="7"/>
  <c r="J87" i="7"/>
  <c r="I87" i="7"/>
  <c r="H87" i="7"/>
  <c r="G87" i="7"/>
  <c r="F87" i="7"/>
  <c r="E87" i="7"/>
  <c r="Q86" i="7"/>
  <c r="M86" i="7"/>
  <c r="I86" i="7"/>
  <c r="E86" i="7"/>
  <c r="R85" i="7"/>
  <c r="Q85" i="7"/>
  <c r="N85" i="7"/>
  <c r="M85" i="7"/>
  <c r="J85" i="7"/>
  <c r="I85" i="7"/>
  <c r="F85" i="7"/>
  <c r="E85" i="7"/>
  <c r="Q84" i="7"/>
  <c r="M84" i="7"/>
  <c r="I84" i="7"/>
  <c r="E84" i="7"/>
  <c r="Q83" i="7"/>
  <c r="M83" i="7"/>
  <c r="I83" i="7"/>
  <c r="E83" i="7"/>
  <c r="Q82" i="7"/>
  <c r="M82" i="7"/>
  <c r="I82" i="7"/>
  <c r="E82" i="7"/>
  <c r="Q81" i="7"/>
  <c r="N81" i="7"/>
  <c r="M81" i="7"/>
  <c r="I81" i="7"/>
  <c r="E81" i="7"/>
  <c r="Q80" i="7"/>
  <c r="M80" i="7"/>
  <c r="I80" i="7"/>
  <c r="E80" i="7"/>
  <c r="Q79" i="7"/>
  <c r="M79" i="7"/>
  <c r="I79" i="7"/>
  <c r="E79" i="7"/>
  <c r="Q78" i="7"/>
  <c r="M78" i="7"/>
  <c r="I78" i="7"/>
  <c r="E78" i="7"/>
  <c r="Q77" i="7"/>
  <c r="M77" i="7"/>
  <c r="I77" i="7"/>
  <c r="E77" i="7"/>
  <c r="Q76" i="7"/>
  <c r="M76" i="7"/>
  <c r="I76" i="7"/>
  <c r="E76" i="7"/>
  <c r="Q75" i="7"/>
  <c r="M75" i="7"/>
  <c r="I75" i="7"/>
  <c r="E75" i="7"/>
  <c r="T74" i="7"/>
  <c r="S74" i="7"/>
  <c r="R74" i="7"/>
  <c r="Q74" i="7"/>
  <c r="P74" i="7"/>
  <c r="O74" i="7"/>
  <c r="N74" i="7"/>
  <c r="M74" i="7"/>
  <c r="L74" i="7"/>
  <c r="K74" i="7"/>
  <c r="J74" i="7"/>
  <c r="I74" i="7"/>
  <c r="H74" i="7"/>
  <c r="G74" i="7"/>
  <c r="F74" i="7"/>
  <c r="E74" i="7"/>
  <c r="T73" i="7"/>
  <c r="S73" i="7"/>
  <c r="R73" i="7"/>
  <c r="Q73" i="7"/>
  <c r="P73" i="7"/>
  <c r="O73" i="7"/>
  <c r="N73" i="7"/>
  <c r="M73" i="7"/>
  <c r="L73" i="7"/>
  <c r="K73" i="7"/>
  <c r="J73" i="7"/>
  <c r="I73" i="7"/>
  <c r="H73" i="7"/>
  <c r="G73" i="7"/>
  <c r="F73" i="7"/>
  <c r="E73" i="7"/>
  <c r="Q72" i="7"/>
  <c r="M72" i="7"/>
  <c r="I72" i="7"/>
  <c r="E72" i="7"/>
  <c r="Q71" i="7"/>
  <c r="M71" i="7"/>
  <c r="I71" i="7"/>
  <c r="E71" i="7"/>
  <c r="Q70" i="7"/>
  <c r="M70" i="7"/>
  <c r="I70" i="7"/>
  <c r="E70" i="7"/>
  <c r="Q69" i="7"/>
  <c r="M69" i="7"/>
  <c r="I69" i="7"/>
  <c r="E69" i="7"/>
  <c r="T68" i="7"/>
  <c r="S68" i="7"/>
  <c r="R68" i="7"/>
  <c r="Q68" i="7"/>
  <c r="P68" i="7"/>
  <c r="O68" i="7"/>
  <c r="N68" i="7"/>
  <c r="M68" i="7"/>
  <c r="L68" i="7"/>
  <c r="K68" i="7"/>
  <c r="J68" i="7"/>
  <c r="I68" i="7"/>
  <c r="H68" i="7"/>
  <c r="G68" i="7"/>
  <c r="F68" i="7"/>
  <c r="E68" i="7"/>
  <c r="T67" i="7"/>
  <c r="S67" i="7"/>
  <c r="R67" i="7"/>
  <c r="Q67" i="7"/>
  <c r="P67" i="7"/>
  <c r="O67" i="7"/>
  <c r="N67" i="7"/>
  <c r="M67" i="7"/>
  <c r="L67" i="7"/>
  <c r="K67" i="7"/>
  <c r="J67" i="7"/>
  <c r="I67" i="7"/>
  <c r="H67" i="7"/>
  <c r="G67" i="7"/>
  <c r="F67" i="7"/>
  <c r="E67" i="7"/>
  <c r="T66" i="7"/>
  <c r="S66" i="7"/>
  <c r="R66" i="7"/>
  <c r="Q66" i="7"/>
  <c r="P66" i="7"/>
  <c r="O66" i="7"/>
  <c r="N66" i="7"/>
  <c r="M66" i="7"/>
  <c r="L66" i="7"/>
  <c r="K66" i="7"/>
  <c r="J66" i="7"/>
  <c r="I66" i="7"/>
  <c r="H66" i="7"/>
  <c r="G66" i="7"/>
  <c r="F66" i="7"/>
  <c r="E66" i="7"/>
  <c r="T65" i="7"/>
  <c r="S65" i="7"/>
  <c r="R65" i="7"/>
  <c r="Q65" i="7"/>
  <c r="P65" i="7"/>
  <c r="O65" i="7"/>
  <c r="N65" i="7"/>
  <c r="M65" i="7"/>
  <c r="L65" i="7"/>
  <c r="K65" i="7"/>
  <c r="J65" i="7"/>
  <c r="I65" i="7"/>
  <c r="H65" i="7"/>
  <c r="G65" i="7"/>
  <c r="F65" i="7"/>
  <c r="E65" i="7"/>
  <c r="T64" i="7"/>
  <c r="S64" i="7"/>
  <c r="R64" i="7"/>
  <c r="Q64" i="7"/>
  <c r="P64" i="7"/>
  <c r="O64" i="7"/>
  <c r="N64" i="7"/>
  <c r="M64" i="7"/>
  <c r="L64" i="7"/>
  <c r="K64" i="7"/>
  <c r="J64" i="7"/>
  <c r="I64" i="7"/>
  <c r="H64" i="7"/>
  <c r="G64" i="7"/>
  <c r="F64" i="7"/>
  <c r="E64" i="7"/>
  <c r="T63" i="7"/>
  <c r="S63" i="7"/>
  <c r="R63" i="7"/>
  <c r="Q63" i="7"/>
  <c r="P63" i="7"/>
  <c r="O63" i="7"/>
  <c r="N63" i="7"/>
  <c r="M63" i="7"/>
  <c r="L63" i="7"/>
  <c r="K63" i="7"/>
  <c r="J63" i="7"/>
  <c r="I63" i="7"/>
  <c r="H63" i="7"/>
  <c r="G63" i="7"/>
  <c r="F63" i="7"/>
  <c r="E63" i="7"/>
  <c r="Q62" i="7"/>
  <c r="M62" i="7"/>
  <c r="I62" i="7"/>
  <c r="E62" i="7"/>
  <c r="Q61" i="7"/>
  <c r="M61" i="7"/>
  <c r="I61" i="7"/>
  <c r="E61" i="7"/>
  <c r="Q60" i="7"/>
  <c r="M60" i="7"/>
  <c r="I60" i="7"/>
  <c r="E60" i="7"/>
  <c r="Q59" i="7"/>
  <c r="M59" i="7"/>
  <c r="I59" i="7"/>
  <c r="E59" i="7"/>
  <c r="Q58" i="7"/>
  <c r="M58" i="7"/>
  <c r="I58" i="7"/>
  <c r="E58" i="7"/>
  <c r="Q57" i="7"/>
  <c r="M57" i="7"/>
  <c r="I57" i="7"/>
  <c r="E57" i="7"/>
  <c r="T56" i="7"/>
  <c r="S56" i="7"/>
  <c r="R56" i="7"/>
  <c r="Q56" i="7"/>
  <c r="P56" i="7"/>
  <c r="O56" i="7"/>
  <c r="N56" i="7"/>
  <c r="M56" i="7"/>
  <c r="L56" i="7"/>
  <c r="K56" i="7"/>
  <c r="J56" i="7"/>
  <c r="I56" i="7"/>
  <c r="H56" i="7"/>
  <c r="G56" i="7"/>
  <c r="F56" i="7"/>
  <c r="E56" i="7"/>
  <c r="T55" i="7"/>
  <c r="S55" i="7"/>
  <c r="R55" i="7"/>
  <c r="Q55" i="7"/>
  <c r="P55" i="7"/>
  <c r="O55" i="7"/>
  <c r="N55" i="7"/>
  <c r="M55" i="7"/>
  <c r="L55" i="7"/>
  <c r="K55" i="7"/>
  <c r="J55" i="7"/>
  <c r="I55" i="7"/>
  <c r="H55" i="7"/>
  <c r="G55" i="7"/>
  <c r="F55" i="7"/>
  <c r="E55" i="7"/>
  <c r="Q54" i="7"/>
  <c r="M54" i="7"/>
  <c r="I54" i="7"/>
  <c r="E54" i="7"/>
  <c r="Q53" i="7"/>
  <c r="M53" i="7"/>
  <c r="I53" i="7"/>
  <c r="E53" i="7"/>
  <c r="Q52" i="7"/>
  <c r="M52" i="7"/>
  <c r="I52" i="7"/>
  <c r="E52" i="7"/>
  <c r="T51" i="7"/>
  <c r="S51" i="7"/>
  <c r="R51" i="7"/>
  <c r="Q51" i="7"/>
  <c r="P51" i="7"/>
  <c r="O51" i="7"/>
  <c r="N51" i="7"/>
  <c r="M51" i="7"/>
  <c r="L51" i="7"/>
  <c r="K51" i="7"/>
  <c r="J51" i="7"/>
  <c r="I51" i="7"/>
  <c r="H51" i="7"/>
  <c r="G51" i="7"/>
  <c r="F51" i="7"/>
  <c r="E51" i="7"/>
  <c r="T50" i="7"/>
  <c r="S50" i="7"/>
  <c r="R50" i="7"/>
  <c r="Q50" i="7"/>
  <c r="P50" i="7"/>
  <c r="O50" i="7"/>
  <c r="N50" i="7"/>
  <c r="M50" i="7"/>
  <c r="L50" i="7"/>
  <c r="K50" i="7"/>
  <c r="J50" i="7"/>
  <c r="I50" i="7"/>
  <c r="H50" i="7"/>
  <c r="G50" i="7"/>
  <c r="F50" i="7"/>
  <c r="E50" i="7"/>
  <c r="Q49" i="7"/>
  <c r="M49" i="7"/>
  <c r="I49" i="7"/>
  <c r="E49" i="7"/>
  <c r="Q48" i="7"/>
  <c r="M48" i="7"/>
  <c r="I48" i="7"/>
  <c r="E48" i="7"/>
  <c r="Q47" i="7"/>
  <c r="M47" i="7"/>
  <c r="I47" i="7"/>
  <c r="E47" i="7"/>
  <c r="T46" i="7"/>
  <c r="S46" i="7"/>
  <c r="R46" i="7"/>
  <c r="Q46" i="7"/>
  <c r="P46" i="7"/>
  <c r="O46" i="7"/>
  <c r="N46" i="7"/>
  <c r="M46" i="7"/>
  <c r="L46" i="7"/>
  <c r="K46" i="7"/>
  <c r="J46" i="7"/>
  <c r="I46" i="7"/>
  <c r="H46" i="7"/>
  <c r="G46" i="7"/>
  <c r="F46" i="7"/>
  <c r="E46" i="7"/>
  <c r="T45" i="7"/>
  <c r="S45" i="7"/>
  <c r="R45" i="7"/>
  <c r="Q45" i="7"/>
  <c r="P45" i="7"/>
  <c r="O45" i="7"/>
  <c r="N45" i="7"/>
  <c r="M45" i="7"/>
  <c r="L45" i="7"/>
  <c r="K45" i="7"/>
  <c r="J45" i="7"/>
  <c r="I45" i="7"/>
  <c r="H45" i="7"/>
  <c r="G45" i="7"/>
  <c r="F45" i="7"/>
  <c r="E45" i="7"/>
  <c r="R44" i="7"/>
  <c r="Q44" i="7"/>
  <c r="N44" i="7"/>
  <c r="M44" i="7"/>
  <c r="J44" i="7"/>
  <c r="I44" i="7"/>
  <c r="F44" i="7"/>
  <c r="E44" i="7"/>
  <c r="Q43" i="7"/>
  <c r="M43" i="7"/>
  <c r="I43" i="7"/>
  <c r="E43" i="7"/>
  <c r="Q42" i="7"/>
  <c r="M42" i="7"/>
  <c r="I42" i="7"/>
  <c r="E42" i="7"/>
  <c r="Q41" i="7"/>
  <c r="M41" i="7"/>
  <c r="I41" i="7"/>
  <c r="E41" i="7"/>
  <c r="R40" i="7"/>
  <c r="Q40" i="7"/>
  <c r="N40" i="7"/>
  <c r="M40" i="7"/>
  <c r="J40" i="7"/>
  <c r="I40" i="7"/>
  <c r="F40" i="7"/>
  <c r="E40" i="7"/>
  <c r="R39" i="7"/>
  <c r="Q39" i="7"/>
  <c r="N39" i="7"/>
  <c r="M39" i="7"/>
  <c r="J39" i="7"/>
  <c r="I39" i="7"/>
  <c r="F39" i="7"/>
  <c r="E39" i="7"/>
  <c r="T38" i="7"/>
  <c r="S38" i="7"/>
  <c r="R38" i="7"/>
  <c r="Q38" i="7"/>
  <c r="P38" i="7"/>
  <c r="O38" i="7"/>
  <c r="N38" i="7"/>
  <c r="M38" i="7"/>
  <c r="L38" i="7"/>
  <c r="K38" i="7"/>
  <c r="J38" i="7"/>
  <c r="I38" i="7"/>
  <c r="H38" i="7"/>
  <c r="G38" i="7"/>
  <c r="F38" i="7"/>
  <c r="E38" i="7"/>
  <c r="T37" i="7"/>
  <c r="S37" i="7"/>
  <c r="R37" i="7"/>
  <c r="Q37" i="7"/>
  <c r="P37" i="7"/>
  <c r="O37" i="7"/>
  <c r="N37" i="7"/>
  <c r="M37" i="7"/>
  <c r="L37" i="7"/>
  <c r="K37" i="7"/>
  <c r="J37" i="7"/>
  <c r="I37" i="7"/>
  <c r="H37" i="7"/>
  <c r="G37" i="7"/>
  <c r="F37" i="7"/>
  <c r="E37" i="7"/>
  <c r="Q36" i="7"/>
  <c r="M36" i="7"/>
  <c r="I36" i="7"/>
  <c r="E36" i="7"/>
  <c r="Q35" i="7"/>
  <c r="M35" i="7"/>
  <c r="I35" i="7"/>
  <c r="E35" i="7"/>
  <c r="Q34" i="7"/>
  <c r="M34" i="7"/>
  <c r="I34" i="7"/>
  <c r="E34" i="7"/>
  <c r="T33" i="7"/>
  <c r="S33" i="7"/>
  <c r="R33" i="7"/>
  <c r="Q33" i="7"/>
  <c r="P33" i="7"/>
  <c r="O33" i="7"/>
  <c r="N33" i="7"/>
  <c r="M33" i="7"/>
  <c r="L33" i="7"/>
  <c r="K33" i="7"/>
  <c r="J33" i="7"/>
  <c r="I33" i="7"/>
  <c r="H33" i="7"/>
  <c r="G33" i="7"/>
  <c r="F33" i="7"/>
  <c r="E33" i="7"/>
  <c r="T32" i="7"/>
  <c r="S32" i="7"/>
  <c r="R32" i="7"/>
  <c r="Q32" i="7"/>
  <c r="P32" i="7"/>
  <c r="O32" i="7"/>
  <c r="N32" i="7"/>
  <c r="M32" i="7"/>
  <c r="L32" i="7"/>
  <c r="K32" i="7"/>
  <c r="J32" i="7"/>
  <c r="I32" i="7"/>
  <c r="H32" i="7"/>
  <c r="G32" i="7"/>
  <c r="F32" i="7"/>
  <c r="E32" i="7"/>
  <c r="Q31" i="7"/>
  <c r="M31" i="7"/>
  <c r="I31" i="7"/>
  <c r="E31" i="7"/>
  <c r="Q30" i="7"/>
  <c r="M30" i="7"/>
  <c r="I30" i="7"/>
  <c r="E30" i="7"/>
  <c r="Q29" i="7"/>
  <c r="M29" i="7"/>
  <c r="I29" i="7"/>
  <c r="E29" i="7"/>
  <c r="Q28" i="7"/>
  <c r="M28" i="7"/>
  <c r="I28" i="7"/>
  <c r="E28" i="7"/>
  <c r="R27" i="7"/>
  <c r="Q27" i="7"/>
  <c r="N27" i="7"/>
  <c r="M27" i="7"/>
  <c r="J27" i="7"/>
  <c r="I27" i="7"/>
  <c r="F27" i="7"/>
  <c r="E27" i="7"/>
  <c r="T26" i="7"/>
  <c r="S26" i="7"/>
  <c r="R26" i="7"/>
  <c r="Q26" i="7"/>
  <c r="P26" i="7"/>
  <c r="O26" i="7"/>
  <c r="N26" i="7"/>
  <c r="M26" i="7"/>
  <c r="L26" i="7"/>
  <c r="K26" i="7"/>
  <c r="J26" i="7"/>
  <c r="I26" i="7"/>
  <c r="H26" i="7"/>
  <c r="G26" i="7"/>
  <c r="F26" i="7"/>
  <c r="E26" i="7"/>
  <c r="T25" i="7"/>
  <c r="S25" i="7"/>
  <c r="R25" i="7"/>
  <c r="Q25" i="7"/>
  <c r="P25" i="7"/>
  <c r="O25" i="7"/>
  <c r="N25" i="7"/>
  <c r="M25" i="7"/>
  <c r="L25" i="7"/>
  <c r="K25" i="7"/>
  <c r="J25" i="7"/>
  <c r="I25" i="7"/>
  <c r="H25" i="7"/>
  <c r="G25" i="7"/>
  <c r="F25" i="7"/>
  <c r="E25" i="7"/>
  <c r="Q24" i="7"/>
  <c r="M24" i="7"/>
  <c r="I24" i="7"/>
  <c r="E24" i="7"/>
  <c r="Q23" i="7"/>
  <c r="M23" i="7"/>
  <c r="I23" i="7"/>
  <c r="E23" i="7"/>
  <c r="Q22" i="7"/>
  <c r="M22" i="7"/>
  <c r="I22" i="7"/>
  <c r="E22" i="7"/>
  <c r="Q21" i="7"/>
  <c r="M21" i="7"/>
  <c r="I21" i="7"/>
  <c r="E21" i="7"/>
  <c r="R20" i="7"/>
  <c r="Q20" i="7"/>
  <c r="N20" i="7"/>
  <c r="M20" i="7"/>
  <c r="J20" i="7"/>
  <c r="I20" i="7"/>
  <c r="F20" i="7"/>
  <c r="E20" i="7"/>
  <c r="R19" i="7"/>
  <c r="Q19" i="7"/>
  <c r="N19" i="7"/>
  <c r="M19" i="7"/>
  <c r="J19" i="7"/>
  <c r="I19" i="7"/>
  <c r="F19" i="7"/>
  <c r="E19" i="7"/>
  <c r="T18" i="7"/>
  <c r="S18" i="7"/>
  <c r="R18" i="7"/>
  <c r="Q18" i="7"/>
  <c r="P18" i="7"/>
  <c r="O18" i="7"/>
  <c r="N18" i="7"/>
  <c r="M18" i="7"/>
  <c r="L18" i="7"/>
  <c r="K18" i="7"/>
  <c r="J18" i="7"/>
  <c r="I18" i="7"/>
  <c r="H18" i="7"/>
  <c r="G18" i="7"/>
  <c r="F18" i="7"/>
  <c r="E18" i="7"/>
  <c r="T17" i="7"/>
  <c r="S17" i="7"/>
  <c r="R17" i="7"/>
  <c r="Q17" i="7"/>
  <c r="P17" i="7"/>
  <c r="O17" i="7"/>
  <c r="N17" i="7"/>
  <c r="M17" i="7"/>
  <c r="L17" i="7"/>
  <c r="K17" i="7"/>
  <c r="J17" i="7"/>
  <c r="I17" i="7"/>
  <c r="H17" i="7"/>
  <c r="G17" i="7"/>
  <c r="F17" i="7"/>
  <c r="E17" i="7"/>
  <c r="T16" i="7"/>
  <c r="S16" i="7"/>
  <c r="R16" i="7"/>
  <c r="Q16" i="7"/>
  <c r="P16" i="7"/>
  <c r="O16" i="7"/>
  <c r="N16" i="7"/>
  <c r="M16" i="7"/>
  <c r="L16" i="7"/>
  <c r="K16" i="7"/>
  <c r="J16" i="7"/>
  <c r="I16" i="7"/>
  <c r="H16" i="7"/>
  <c r="G16" i="7"/>
  <c r="F16" i="7"/>
  <c r="E16" i="7"/>
  <c r="T15" i="7"/>
  <c r="S15" i="7"/>
  <c r="R15" i="7"/>
  <c r="Q15" i="7"/>
  <c r="P15" i="7"/>
  <c r="O15" i="7"/>
  <c r="N15" i="7"/>
  <c r="M15" i="7"/>
  <c r="L15" i="7"/>
  <c r="K15" i="7"/>
  <c r="J15" i="7"/>
  <c r="I15" i="7"/>
  <c r="H15" i="7"/>
  <c r="G15" i="7"/>
  <c r="F15" i="7"/>
  <c r="E15" i="7"/>
  <c r="T14" i="7"/>
  <c r="S14" i="7"/>
  <c r="R14" i="7"/>
  <c r="Q14" i="7"/>
  <c r="P14" i="7"/>
  <c r="O14" i="7"/>
  <c r="N14" i="7"/>
  <c r="M14" i="7"/>
  <c r="L14" i="7"/>
  <c r="K14" i="7"/>
  <c r="J14" i="7"/>
  <c r="I14" i="7"/>
  <c r="H14" i="7"/>
  <c r="G14" i="7"/>
  <c r="F14" i="7"/>
  <c r="E14" i="7"/>
  <c r="T13" i="7"/>
  <c r="S13" i="7"/>
  <c r="R13" i="7"/>
  <c r="Q13" i="7"/>
  <c r="P13" i="7"/>
  <c r="O13" i="7"/>
  <c r="N13" i="7"/>
  <c r="M13" i="7"/>
  <c r="L13" i="7"/>
  <c r="K13" i="7"/>
  <c r="J13" i="7"/>
  <c r="I13" i="7"/>
  <c r="H13" i="7"/>
  <c r="G13" i="7"/>
  <c r="F13" i="7"/>
  <c r="E13" i="7"/>
  <c r="T12" i="7"/>
  <c r="S12" i="7"/>
  <c r="R12" i="7"/>
  <c r="Q12" i="7"/>
  <c r="P12" i="7"/>
  <c r="O12" i="7"/>
  <c r="N12" i="7"/>
  <c r="M12" i="7"/>
  <c r="L12" i="7"/>
  <c r="K12" i="7"/>
  <c r="J12" i="7"/>
  <c r="I12" i="7"/>
  <c r="H12" i="7"/>
  <c r="G12" i="7"/>
  <c r="F12" i="7"/>
  <c r="E12" i="7"/>
  <c r="T11" i="7"/>
  <c r="S11" i="7"/>
  <c r="R11" i="7"/>
  <c r="Q11" i="7"/>
  <c r="P11" i="7"/>
  <c r="O11" i="7"/>
  <c r="N11" i="7"/>
  <c r="M11" i="7"/>
  <c r="L11" i="7"/>
  <c r="K11" i="7"/>
  <c r="J11" i="7"/>
  <c r="I11" i="7"/>
  <c r="H11" i="7"/>
  <c r="G11" i="7"/>
  <c r="F11" i="7"/>
  <c r="E11" i="7"/>
  <c r="T10" i="7"/>
  <c r="S10" i="7"/>
  <c r="R10" i="7"/>
  <c r="Q10" i="7"/>
  <c r="P10" i="7"/>
  <c r="O10" i="7"/>
  <c r="N10" i="7"/>
  <c r="M10" i="7"/>
  <c r="L10" i="7"/>
  <c r="K10" i="7"/>
  <c r="J10" i="7"/>
  <c r="I10" i="7"/>
  <c r="H10" i="7"/>
  <c r="G10" i="7"/>
  <c r="F10" i="7"/>
  <c r="E10" i="7"/>
  <c r="T9" i="7"/>
  <c r="S9" i="7"/>
  <c r="R9" i="7"/>
  <c r="Q9" i="7"/>
  <c r="P9" i="7"/>
  <c r="O9" i="7"/>
  <c r="N9" i="7"/>
  <c r="M9" i="7"/>
  <c r="L9" i="7"/>
  <c r="K9" i="7"/>
  <c r="J9" i="7"/>
  <c r="I9" i="7"/>
  <c r="H9" i="7"/>
  <c r="G9" i="7"/>
  <c r="F9" i="7"/>
  <c r="E9" i="7"/>
  <c r="R17" i="8" l="1"/>
  <c r="Q69" i="8"/>
  <c r="Q17" i="8" s="1"/>
  <c r="AE17" i="8"/>
  <c r="AD131" i="8"/>
  <c r="AC131" i="8"/>
  <c r="AE131" i="8"/>
  <c r="AC17" i="8"/>
  <c r="AD17" i="8"/>
  <c r="U17" i="8" l="1"/>
  <c r="R9" i="8"/>
  <c r="AE9" i="8"/>
  <c r="AD9" i="8"/>
  <c r="AC9" i="8"/>
  <c r="U9" i="8" l="1"/>
  <c r="Q9" i="8"/>
  <c r="Z14" i="8"/>
</calcChain>
</file>

<file path=xl/comments1.xml><?xml version="1.0" encoding="utf-8"?>
<comments xmlns="http://schemas.openxmlformats.org/spreadsheetml/2006/main">
  <authors>
    <author>Darejan Iakobishvili</author>
    <author>Maia Gotiashvili</author>
  </authors>
  <commentList>
    <comment ref="C88" authorId="0" shapeId="0">
      <text>
        <r>
          <rPr>
            <b/>
            <sz val="9"/>
            <color indexed="81"/>
            <rFont val="Tahoma"/>
            <family val="2"/>
            <charset val="204"/>
          </rPr>
          <t>Darejan Iakobishvili:</t>
        </r>
        <r>
          <rPr>
            <sz val="9"/>
            <color indexed="81"/>
            <rFont val="Tahoma"/>
            <family val="2"/>
            <charset val="204"/>
          </rPr>
          <t xml:space="preserve">
ესენი წავსალოთ თუ შემდეგ წლებში იქნება?</t>
        </r>
      </text>
    </comment>
    <comment ref="R199" authorId="1" shapeId="0">
      <text>
        <r>
          <rPr>
            <b/>
            <sz val="9"/>
            <color indexed="81"/>
            <rFont val="Tahoma"/>
            <family val="2"/>
            <charset val="204"/>
          </rPr>
          <t>Maia Gotiashvili:</t>
        </r>
        <r>
          <rPr>
            <sz val="9"/>
            <color indexed="81"/>
            <rFont val="Tahoma"/>
            <family val="2"/>
            <charset val="204"/>
          </rPr>
          <t xml:space="preserve">
შესაძლებელია გადანაწილდეს 800 000 კომპონენტებში</t>
        </r>
      </text>
    </comment>
  </commentList>
</comments>
</file>

<file path=xl/sharedStrings.xml><?xml version="1.0" encoding="utf-8"?>
<sst xmlns="http://schemas.openxmlformats.org/spreadsheetml/2006/main" count="1010" uniqueCount="574">
  <si>
    <t>პროგრამული კოდი</t>
  </si>
  <si>
    <t>N</t>
  </si>
  <si>
    <t>პრიორიტეტებისა და მათ ფარგლებში განხორციელებული პროგრამის/ქვეპროგრამისა და ღონისძიების დასახელება</t>
  </si>
  <si>
    <t>2019 წელი</t>
  </si>
  <si>
    <t>1.1</t>
  </si>
  <si>
    <t>1.2</t>
  </si>
  <si>
    <t>1.3</t>
  </si>
  <si>
    <t>35 01</t>
  </si>
  <si>
    <t>35 01 01</t>
  </si>
  <si>
    <t>სულ</t>
  </si>
  <si>
    <t>მ.შ. სახელმწიფო ბიუჯეტი</t>
  </si>
  <si>
    <t>მ.შ. დონორები</t>
  </si>
  <si>
    <t>მ.შ. კანონმდებლობით ნებადართული სხვა შემოსავლები</t>
  </si>
  <si>
    <t>მოსახლეობის ჯანმრთელობის დაცვის სფეროში პოლიტიკის შემუშავება</t>
  </si>
  <si>
    <t>მოსახლეობის სოციალური დაცვისა და საპენსიო უზრუნველყოფის სფეროში პოლიტიკის შემუშავება</t>
  </si>
  <si>
    <t>შრომისა და დასაქმების სისტემის რეფორმების მართვა</t>
  </si>
  <si>
    <t>35 01 02</t>
  </si>
  <si>
    <t>პრიორიტეტი - ხელმისაწვდომი ხარისხიანი ჯანდაცვა, სოციალური უზრუნველყოფა და შრომის დაცვა</t>
  </si>
  <si>
    <t>2.1</t>
  </si>
  <si>
    <t>2.2</t>
  </si>
  <si>
    <t>2.3</t>
  </si>
  <si>
    <t>35 01 03</t>
  </si>
  <si>
    <t>სამედიცინო საქმიანობის რეგულირების პროგრამა</t>
  </si>
  <si>
    <t>სამედიცინო საქმიანობის რეგულირების მართვა</t>
  </si>
  <si>
    <t>სამედიცინო-სოციალური ექსპერტიზა და კონტროლის მართვა</t>
  </si>
  <si>
    <t>სამკურნალო საშუალებების ხარისხის სახელმწიფო კონტროლის მართვა</t>
  </si>
  <si>
    <t>5.1</t>
  </si>
  <si>
    <t>35 01 05</t>
  </si>
  <si>
    <t>ადამიანით ვაჭრობის (ტრეფიკინგის) მსხვერპლთა დაცვისა და დახმარების პროგრამის მართვა</t>
  </si>
  <si>
    <t>სასწრაფო გადაუდებელი დახმარება და სამედიცინო ტრანსპორტირება</t>
  </si>
  <si>
    <t>დაავადებათა კონტროლისა და ეპიდემიოლოგიური უსაფრთხოების პროგრამის მართვა</t>
  </si>
  <si>
    <t>საზოგადოებრივი ჯანმრთელობის დაცვა</t>
  </si>
  <si>
    <t>35 01 04</t>
  </si>
  <si>
    <t>მოსახლეობის სოციალური დაცვა. სოციალური დახმარებების, პენსიებისა და სხვადასხვა ფულადი თუ არაფულადი სახელმწიფო ბენეფიტების მიმღებთა გამოვლენა, დადგენა, აღრიცხვა, დახმარების დანიშვნა და გაცემის ორგანიზება;</t>
  </si>
  <si>
    <t>სამუშაოს მაძიებელთა რეგისტრაცია-კონსულტირება. სამუშაოს მაძიებელთა პროფესიული უნარების შეძენა-გაუმჯობესება, მათი თანხვედრა შრომის ბაზრის მოთხოვნებთან, სამუშაოს მაძიებელთა დასაქმების ხელშეწყობა.</t>
  </si>
  <si>
    <t>სოციალური და ჯანმრთელობის დაცვის პროგრამების მართვა</t>
  </si>
  <si>
    <t>მოსახლეობის ჯანმრთელობის დაცვა. სახელმწიფოს მიერ მოსახლეობის მედიცინო მომსახურებით უზრუნველყოფა. ჯანმრთელობის დაცვის სერვისებზე მოსახლეობის ფინანსური და გეოგრაფიული ხელმისაწვდომობა</t>
  </si>
  <si>
    <t>3.1</t>
  </si>
  <si>
    <t>4.1</t>
  </si>
  <si>
    <t>4.2</t>
  </si>
  <si>
    <t>4.3</t>
  </si>
  <si>
    <t>35 01 06</t>
  </si>
  <si>
    <t>6.1</t>
  </si>
  <si>
    <t>35 02</t>
  </si>
  <si>
    <t>მოსახლეობის სოციალური დაცვა</t>
  </si>
  <si>
    <t>35 02 01</t>
  </si>
  <si>
    <t>მოსახლეობის საპენსიო უზრუნველყოფა</t>
  </si>
  <si>
    <t>საპენსიო ასაკის მოსახლეობის პენსიით (ქალები 60 წელი, მამაკაცები 65 წელი) უზრუნველყოფა</t>
  </si>
  <si>
    <t>35 02 02</t>
  </si>
  <si>
    <t>მოსახლეობის მიზნობრივი ჯგუფების სოციალური დახმარება</t>
  </si>
  <si>
    <t xml:space="preserve">სიღარიბის ზღვარს ქვემოთ მყოფი ოჯახებისათვის საარსებო შემწეობები </t>
  </si>
  <si>
    <t>დემოგრაფიული მდგომარეობის გაუმჯობესების დახმარება</t>
  </si>
  <si>
    <t>საყოფაცხოვრებო სუბსიდია</t>
  </si>
  <si>
    <t>9 მაისის ერთჯერადი დახმარება</t>
  </si>
  <si>
    <t>2.2.1</t>
  </si>
  <si>
    <t>2.2.2</t>
  </si>
  <si>
    <t>2.2.3</t>
  </si>
  <si>
    <t>2.2.4</t>
  </si>
  <si>
    <t>2.2.5</t>
  </si>
  <si>
    <t>2.2.6</t>
  </si>
  <si>
    <t>2.2.7</t>
  </si>
  <si>
    <t>2.2.8</t>
  </si>
  <si>
    <t>2.2.9</t>
  </si>
  <si>
    <t>2.1.2</t>
  </si>
  <si>
    <t>2.1.1</t>
  </si>
  <si>
    <t>35 02 03</t>
  </si>
  <si>
    <t>სოციალური რეაბილიტაცია და ბავშვზე ზრუნვა</t>
  </si>
  <si>
    <t xml:space="preserve">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t>
  </si>
  <si>
    <t>ორსულობის, მშობიარობის და ბავშვთა მოვლი,ს ასევე ახალშობილის შვილად აყვანის დახმარება</t>
  </si>
  <si>
    <t>რეინტეგრაციის შემწეობა</t>
  </si>
  <si>
    <t>ლტოლვილთა-დევნილთა და ჰუმანიტარული სტატუსის მქონე პირთა შემწეობები</t>
  </si>
  <si>
    <t>მიზნობრივი ჯგუფებისთვის სოციალური პაკეტი</t>
  </si>
  <si>
    <t>2.3.1</t>
  </si>
  <si>
    <t>2.3.2</t>
  </si>
  <si>
    <t>2.3.3</t>
  </si>
  <si>
    <t>2.3.4</t>
  </si>
  <si>
    <t>2.3.5</t>
  </si>
  <si>
    <t>2.3.6</t>
  </si>
  <si>
    <t>2.3.7</t>
  </si>
  <si>
    <t>2.3.8</t>
  </si>
  <si>
    <t>2.3.9</t>
  </si>
  <si>
    <t>2.3.10</t>
  </si>
  <si>
    <t>2.3.11</t>
  </si>
  <si>
    <t>2.3.12</t>
  </si>
  <si>
    <t>2.3.13</t>
  </si>
  <si>
    <t>2.3.14</t>
  </si>
  <si>
    <t>35 03</t>
  </si>
  <si>
    <t>მოსახლეობის ჯანმრთელობის დაცვა</t>
  </si>
  <si>
    <t>35 03 01</t>
  </si>
  <si>
    <t>მოსახლეობის საყოველთაო ჯანმრთელობის დაცვა</t>
  </si>
  <si>
    <t>35 03 02</t>
  </si>
  <si>
    <t>35 03 02 01</t>
  </si>
  <si>
    <t>დაავადებათა ადრეული გამოვლენა და სკრინინგი</t>
  </si>
  <si>
    <t xml:space="preserve">იმუნიზაცია </t>
  </si>
  <si>
    <t>35 03 02 02</t>
  </si>
  <si>
    <t>ეპიდზედამხედველობა</t>
  </si>
  <si>
    <t>35 03 02 03</t>
  </si>
  <si>
    <t>უსაფრთხო სისხლი</t>
  </si>
  <si>
    <t>35 03 02 04</t>
  </si>
  <si>
    <t>35 03 02 05</t>
  </si>
  <si>
    <t>35 03 02 06</t>
  </si>
  <si>
    <t>ინფექციური დაავადებების მართვა</t>
  </si>
  <si>
    <t>35 03 02 07</t>
  </si>
  <si>
    <t>ტუბერკულოზის მართვა</t>
  </si>
  <si>
    <t>აივ ინფექცია/შიდსის მართვა</t>
  </si>
  <si>
    <t>35 03 02 08</t>
  </si>
  <si>
    <t>დედათა და ბავშვთა ჯანმრთელობა</t>
  </si>
  <si>
    <t>35 03 02 09</t>
  </si>
  <si>
    <t>35 03 02 10</t>
  </si>
  <si>
    <t>ნარკომანიით დაავადებულ პაციენტთა მკურნალობა</t>
  </si>
  <si>
    <t>ჯანმრთელობის ხელშეწყობა</t>
  </si>
  <si>
    <t>35 03 02 11</t>
  </si>
  <si>
    <t>35 03 02 12</t>
  </si>
  <si>
    <t>C ჰეპატიტის მართვა</t>
  </si>
  <si>
    <t>35 03 03</t>
  </si>
  <si>
    <t>მოსახლეობის სამედიცინო მომსახურების მიწოდება პრიორიტეტულ სფეროებში</t>
  </si>
  <si>
    <t xml:space="preserve">ფსიქიკური ჯანმრთელობა </t>
  </si>
  <si>
    <t>35 03 03 01</t>
  </si>
  <si>
    <t>35 03 03 02</t>
  </si>
  <si>
    <t>დიაბეტის მართვა</t>
  </si>
  <si>
    <t>35 03 03 03</t>
  </si>
  <si>
    <t>ბავშვთა ონკოჰემატოლოგიური მომსახურება</t>
  </si>
  <si>
    <t>დიალიზი და თირკმლის ტრანსპლანტაცია</t>
  </si>
  <si>
    <t>35 03 03 04</t>
  </si>
  <si>
    <t>35 03 03 05</t>
  </si>
  <si>
    <t>ინკურაბელურ პაციენტთა პალიატიური მზრუნველობა</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</si>
  <si>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</si>
  <si>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</si>
  <si>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35 03 03 07</t>
  </si>
  <si>
    <t>სოფლის ექიმი</t>
  </si>
  <si>
    <t>35 03 03 08</t>
  </si>
  <si>
    <t>რეფერალური მომსახურება</t>
  </si>
  <si>
    <t>35 03 03 09</t>
  </si>
  <si>
    <t>სამხედრო ძალებში გასაწვევ მოქალაქეთა სამედიცინო შემოწმება</t>
  </si>
  <si>
    <t>35 03 03 10</t>
  </si>
  <si>
    <t>35 03 04</t>
  </si>
  <si>
    <t>დიპლომისშემდგომი სამედიცინო განათლების პროგრამა</t>
  </si>
  <si>
    <t>35 04</t>
  </si>
  <si>
    <t>სამედიცინო დაწესებულებათა რეაბილიტაცია და აღჭურვა</t>
  </si>
  <si>
    <t>35 05</t>
  </si>
  <si>
    <t>შრომისა და დასაქმების სისტემის რეფორმების პროგრამა</t>
  </si>
  <si>
    <t>დასაქმების ხელშეწყობის მომსახურებათა განვითარება</t>
  </si>
  <si>
    <t>შრომის პირობების ინსპექტირება</t>
  </si>
  <si>
    <t>სამუშაოს მაძიებელთა პროფესიული მომზადება-გადამზადება და კვალიფიკაციის ამაღლება</t>
  </si>
  <si>
    <t>5.2</t>
  </si>
  <si>
    <t>5.3</t>
  </si>
  <si>
    <t>სამედიცინო დაწესებულებათა მშენებლობა, აღჭურვა და  ფუნქციონირების ხელშეწყობა</t>
  </si>
  <si>
    <t>2020 წელი</t>
  </si>
  <si>
    <t>1</t>
  </si>
  <si>
    <t>35 02 04</t>
  </si>
  <si>
    <t>სოციალური შეღავათები მაღალმთიან დასახლებაში</t>
  </si>
  <si>
    <t>სულ მომუშავეთა რიცხოვნობა</t>
  </si>
  <si>
    <t>მ.შ. შტატით გათვალისწინებული</t>
  </si>
  <si>
    <t>მ.შ. შტატგარეშე მომუშავე</t>
  </si>
  <si>
    <t>2021 წელი</t>
  </si>
  <si>
    <t>შტატგარეშე მომუშავეთა რიცხოვნობა</t>
  </si>
  <si>
    <t>სპეციფიკური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t>
  </si>
  <si>
    <t>3.2.1.1</t>
  </si>
  <si>
    <t>კიბოს სკრინინგის კომპონენტი</t>
  </si>
  <si>
    <t>3.2.1.2</t>
  </si>
  <si>
    <t>3.2.1.3</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</si>
  <si>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</si>
  <si>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3.2.1.4</t>
  </si>
  <si>
    <t>ეპილეფსიის დიაგნოსტიკა და ზედამხედველობა</t>
  </si>
  <si>
    <t>3.2.15</t>
  </si>
  <si>
    <t>დღენაკლულთა რეტინოპათიის სკრინინგის პილოტი</t>
  </si>
  <si>
    <t>3.2.2.1</t>
  </si>
  <si>
    <t>ვაქცინებისა და ასაცრელი მასალების შესყიდვა</t>
  </si>
  <si>
    <t>3.2.2.2</t>
  </si>
  <si>
    <t>სპეციფიკური შრატებისა და ვაქცინების შესყიდვა</t>
  </si>
  <si>
    <t>3.2.2.3</t>
  </si>
  <si>
    <t>ანტირაბიული სამკურნალო საშუალებებით უზრუნველყოფა</t>
  </si>
  <si>
    <t>3.2.2.4</t>
  </si>
  <si>
    <t>აცრა-ვიზიტისა და ექიმის კონსულტაციის მომსახურება</t>
  </si>
  <si>
    <t>3.2.2.5</t>
  </si>
  <si>
    <t>გრიპის საწინააღმდეგო ვაქცინის შესყიდვა</t>
  </si>
  <si>
    <t>3.2.3.1</t>
  </si>
  <si>
    <t>3.2.3.2</t>
  </si>
  <si>
    <t>3.2.3.3</t>
  </si>
  <si>
    <t>ნოზოკომიური ინფექციების ეპიდზედამხედველობა</t>
  </si>
  <si>
    <t>3.2.3.4</t>
  </si>
  <si>
    <t>ვირუსული დიარეების კვლევა</t>
  </si>
  <si>
    <t>3.2.3.5</t>
  </si>
  <si>
    <t>3.2.4.1</t>
  </si>
  <si>
    <t>3.2.4.2</t>
  </si>
  <si>
    <t>ხარისხის გარე კონტროლის და მონიტორინგის უზრუნველყოფა (მ.შ. სისხლის დონორთა ერთიანი ეროვნული ელექტრონული ბაზის ადმინისტრირება და სრულყოფა)</t>
  </si>
  <si>
    <t>3.2.4.3</t>
  </si>
  <si>
    <t>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მათ შორის  "უანგარო დონორთა მსოფლიო დღესთან" დაკავშირებული ღონისძიებების მხარდაჭერა</t>
  </si>
  <si>
    <t>3.2.6.1</t>
  </si>
  <si>
    <t>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t>
  </si>
  <si>
    <t>3.2.7.1</t>
  </si>
  <si>
    <t>ამბულატორიული მომსახურება (მათ შორის,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 12 500 ლარი თვეში)</t>
  </si>
  <si>
    <t>3.2.7.2</t>
  </si>
  <si>
    <t>ლაბორატორიული კონტროლი და ნახველის ლოჯისტიკა</t>
  </si>
  <si>
    <t>3.2.7.3</t>
  </si>
  <si>
    <t>სტაციონარული მომსახურება</t>
  </si>
  <si>
    <t>3.2.7.4</t>
  </si>
  <si>
    <t>3.2.7.5</t>
  </si>
  <si>
    <t>ტუბერკულოზის პროგრამის რეგიონალური მართვა და მონიტორინგი</t>
  </si>
  <si>
    <t>3.2.7.6</t>
  </si>
  <si>
    <t>3.2.8.1</t>
  </si>
  <si>
    <t>3.2.8.2</t>
  </si>
  <si>
    <t>აივ-ინფექცია/შიდსით დაავადებულთა ამბულატორიული მომსახურებით უზრუნველყოფა</t>
  </si>
  <si>
    <t>3.2.8.3</t>
  </si>
  <si>
    <t>აივ-ინფექცია/შიდსით დაავადებულთა სტაციონარული მომსახურებით უზრუნველყოფა</t>
  </si>
  <si>
    <t>3.2.8.4</t>
  </si>
  <si>
    <t>3.2.9.1</t>
  </si>
  <si>
    <t>3.2.9.2</t>
  </si>
  <si>
    <t>3.2.9.3</t>
  </si>
  <si>
    <t>გენეტიკური პათოლოგიების ადრეული გამოვლენა</t>
  </si>
  <si>
    <t>3.2.9.4</t>
  </si>
  <si>
    <t>ორსულებში B და C ჰეპატიტების, აივ-ინფექციის/შიდსის და სიფილისის განსაზღვრისათვის საჭირო ტესტებითა და სახარჯი მასალებით უზრუნველყოფა</t>
  </si>
  <si>
    <t>3.2.9.5</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</si>
  <si>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</si>
  <si>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3.2.9.6</t>
  </si>
  <si>
    <t>ახალშობილთა სმენის სკრინინგული გამოკვლევა</t>
  </si>
  <si>
    <t>3.2.10.1</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</si>
  <si>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</si>
  <si>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3.2.10.2</t>
  </si>
  <si>
    <t>3.2.10.3</t>
  </si>
  <si>
    <t>ჩამანაცვლებელი ფარმაცევტული პროდუქტის შესყიდვა</t>
  </si>
  <si>
    <t>3.2.10.4</t>
  </si>
  <si>
    <t>ჩამანაცვლებელი ფარმაცევტული პროდუქტის ტრანსპორტირება, შენახვა და გაცემა</t>
  </si>
  <si>
    <t>3.2.10.5</t>
  </si>
  <si>
    <t>ეფექტურობის შეფასების კომპონენტი</t>
  </si>
  <si>
    <t>3.2.10.6</t>
  </si>
  <si>
    <t>ალკოჰოლის მიღებით გამოწვეული ფსიქიკური და ქცევითი აშლილობების სტაციონარული მომსახურება</t>
  </si>
  <si>
    <t>3.2.11.1</t>
  </si>
  <si>
    <t>თამბაქოს მოხმარების კონტროლის გაძლიერება</t>
  </si>
  <si>
    <t>3.2.11.2</t>
  </si>
  <si>
    <t>3.2.11.3</t>
  </si>
  <si>
    <t>ფიზიკური აქტივობის ხელშეწყობა</t>
  </si>
  <si>
    <t>3.2.11.4</t>
  </si>
  <si>
    <t>C ჰეპატიტის პრევენცია და მოსახლეობის განათლების ხელშეწყობა</t>
  </si>
  <si>
    <t>3.2.11.5</t>
  </si>
  <si>
    <t>ჯანმრთელობის ხელშეწყობის პოპულარიზაცია და გაძლიერება</t>
  </si>
  <si>
    <t>3.2.11.6</t>
  </si>
  <si>
    <t>ფსიქიკური ჯანმრთელობის ხელშეწყობა და ნივთიერებადამოკიდებულების პრევენცია</t>
  </si>
  <si>
    <t>3.2.12.1</t>
  </si>
  <si>
    <t xml:space="preserve">C ჰეპატიტით დაავადებულ პირთა დიაგნოსტიკა </t>
  </si>
  <si>
    <t>3.2.12.2</t>
  </si>
  <si>
    <t xml:space="preserve">C ჰეპატიტით დაავადებულ პირთა C ჰეპატიტის სამკურნალო ფარმაცევტული პროდუქტით უზრუნველყოფა </t>
  </si>
  <si>
    <t>3.2.12.3</t>
  </si>
  <si>
    <t>მედიკამენტების ლოჯისტიკა</t>
  </si>
  <si>
    <t>3.3.1.1</t>
  </si>
  <si>
    <t>3.3.1.2</t>
  </si>
  <si>
    <t>ფსიქოსოციალური რეაბილიტაცია</t>
  </si>
  <si>
    <t>3.3.1.3</t>
  </si>
  <si>
    <t>ბავშვთა ფსიქიკური ჯანმრთელობა</t>
  </si>
  <si>
    <t>3.3.1.4</t>
  </si>
  <si>
    <t>3.3.1.5</t>
  </si>
  <si>
    <t>თემზე დაფუძნებული მობილური გუნდის მომსახურება</t>
  </si>
  <si>
    <t>3.3.1.6</t>
  </si>
  <si>
    <t>3.3.1.7</t>
  </si>
  <si>
    <t>3.3.2.1</t>
  </si>
  <si>
    <t>შაქრიანი დიაბეტით დაავადებულ ბავშვთა მომსახურება</t>
  </si>
  <si>
    <t>3.3.2.2</t>
  </si>
  <si>
    <t>სპეციალიზებული ამბულატორიული დახმარება</t>
  </si>
  <si>
    <t>3.3.2.3</t>
  </si>
  <si>
    <t>შაქრიანი დიაბეტით დაავადებულ პაციენტთა მედიკამენტებით უზრუნველყოფა</t>
  </si>
  <si>
    <t>3.3.2.4</t>
  </si>
  <si>
    <t>უშაქრო დიაბეტით დაავადებულთა მედიკამენტებით უზრუნველყოფა</t>
  </si>
  <si>
    <t>3.3.2.5</t>
  </si>
  <si>
    <t>სპეციალურ სამკურნალო საშუალებათა ტრანსპორტირების, შენახვისა და გაცემის ხარჯები</t>
  </si>
  <si>
    <t>3.3.3.1</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</si>
  <si>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</si>
  <si>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3.3.4.1</t>
  </si>
  <si>
    <t>ჰემოდიალიზით უზრუნველყოფა</t>
  </si>
  <si>
    <t>3.3.4.2</t>
  </si>
  <si>
    <t>პერიტონეული დიალიზით უზრუნველყოფა</t>
  </si>
  <si>
    <t>3.3.4.3</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</si>
  <si>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</si>
  <si>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3.3.4.4</t>
  </si>
  <si>
    <t>თირკმლის ტრანსპლანტაცია</t>
  </si>
  <si>
    <t>3.3.4.5</t>
  </si>
  <si>
    <t>ორგანოგადანერგილთა იმუნოსუპრესული მედიკამენტებით უზრუნველყოფა</t>
  </si>
  <si>
    <t>3.3.4.6</t>
  </si>
  <si>
    <t>სამკურნალო საშუალებათა ტრანსპორტირება, შენახვა და გაცემა</t>
  </si>
  <si>
    <t>3.3.5.1</t>
  </si>
  <si>
    <t>ინკურაბელურ პაციენტთა ამბულატორიული პალიატიური მზრუნველობა</t>
  </si>
  <si>
    <t>3.3.5.2</t>
  </si>
  <si>
    <t>ინკურაბელურ პაციენტთა სტაციონარული პალიატიური მზრუნველობა</t>
  </si>
  <si>
    <t>3.3.5.3</t>
  </si>
  <si>
    <t>ინკურაბელურ პაციენტთა მედიკამენტებით უზრუნველყოფა</t>
  </si>
  <si>
    <t>3.3.5.4</t>
  </si>
  <si>
    <t>3.3.6.1</t>
  </si>
  <si>
    <t>იშვიათი დაავადებების მქონე  18 წლამდე ასაკის ბავშვთა ამბულატორიული მომსახურება</t>
  </si>
  <si>
    <t>3.3.6.2</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</si>
  <si>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</si>
  <si>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3.3.6.3</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</si>
  <si>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</si>
  <si>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3.3.6.4</t>
  </si>
  <si>
    <t>ჰემოფილიით დაავადებულ ბავშვთა და მოზრდილთა მედიკამენტებით უზრუნველყოფა</t>
  </si>
  <si>
    <t>3.3.6.5</t>
  </si>
  <si>
    <t>ფენილკეტონურიით დაავადებულთა სამკურნალო საკვები დანამატით უზრუნველყოფა</t>
  </si>
  <si>
    <t>3.3.6.6</t>
  </si>
  <si>
    <t>მუკოვისციდოზით დაავადებულთა სპეციფიკური მედიკამენტებით უზრუნველყოფა</t>
  </si>
  <si>
    <t>3.3.6.7</t>
  </si>
  <si>
    <t>მემკვიდრული ჰიპოგამაგლობულინემიით (ბრუტონის დაავადება) დაავადებულ 18 წლამდე ასაკის ბავშვთა სპეციფიკური მედიკამენტებით  უზრუნველყოფა</t>
  </si>
  <si>
    <t>3.3.6.8</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</si>
  <si>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</si>
  <si>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3.3.6.9</t>
  </si>
  <si>
    <t>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t>
  </si>
  <si>
    <t>3.3.6.10</t>
  </si>
  <si>
    <t>დიდი თალასემიით დაავადებულთათვის რკინის შემბოჭავი პრეპარატებით უზრუნველყოფა</t>
  </si>
  <si>
    <t>3.3.6.11</t>
  </si>
  <si>
    <t>სპეციალური სამკურნალო საშუალებათა ტრანსპორტირების, შენახვისა და გაცემის ხარჯები</t>
  </si>
  <si>
    <t>3.3.7.1</t>
  </si>
  <si>
    <t>სასწრაფო სამედიცინო დახმარება (მ.შ. ოკუპირებულ ტერიტორიაზე მოქმედი სასწრაფო სამედიცინო დახმარება)</t>
  </si>
  <si>
    <t>3.3.7.2</t>
  </si>
  <si>
    <t>3.3.8.1</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</si>
  <si>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</si>
  <si>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3.3.8.2</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</si>
  <si>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</si>
  <si>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3.3.8.3</t>
  </si>
  <si>
    <t>შიდა ქართლის სოფლების ამბულატორიული ქსელის ხელშეწყობა და განვითარება</t>
  </si>
  <si>
    <t>3.3.8.4</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</si>
  <si>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</si>
  <si>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3.3.9.1</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</si>
  <si>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</si>
  <si>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3.3.9.3</t>
  </si>
  <si>
    <t>ყოფილი უმაღლესი პოლიტიკური თანამდებობის პირების ოჯახის წევრთა სამედიცინო დაზღვევის კომპონენტი</t>
  </si>
  <si>
    <t>3.3.10.1</t>
  </si>
  <si>
    <t>სამხედრო ძალებში გასაწვევ მოქალაქეთა ამბულატორიული შემოწმების კომპონენტი</t>
  </si>
  <si>
    <t>3.3.10.2</t>
  </si>
  <si>
    <t>სამხედრო ძალებში გასაწვევ მოქალაქეთა დამატებითი გამოკვლევის კომპონენტი</t>
  </si>
  <si>
    <t>3.4.1</t>
  </si>
  <si>
    <t>35 00</t>
  </si>
  <si>
    <t>საშვილოსნოს ყელის ორგანიზებული სკრინინგი</t>
  </si>
  <si>
    <t xml:space="preserve">ალკოჰოლის ჭარბი მოხმარების შესახებ ცნობიერების ამაღლება </t>
  </si>
  <si>
    <t xml:space="preserve">ჯანსაღი კვების შესახებ განათლება </t>
  </si>
  <si>
    <t>3.2.11.7</t>
  </si>
  <si>
    <t xml:space="preserve">სკრინინგული კომპონენტი </t>
  </si>
  <si>
    <t>3.2.12.4</t>
  </si>
  <si>
    <t>35 03 03 11</t>
  </si>
  <si>
    <t>შტატით გათვალისწინებული</t>
  </si>
  <si>
    <t>სახელმწიფო ზრუნვის, ადამიანით ვაჭრობის (ტრეფიკინგის) მსხვერპლთა დაცვა და დახმარების მართვა</t>
  </si>
  <si>
    <t>საგანგებო სიტუაციების კოორდინაციისა და გადაუდებელი დახმარების მართვა</t>
  </si>
  <si>
    <t>35 02 05</t>
  </si>
  <si>
    <t>სახელმწიფო ზრუნვის, ადამიანით ვაჭრობის (ტრეფიკინგის) მსხვერპლთა დაცვის და დახმარების უზრუნველყოფა</t>
  </si>
  <si>
    <t>საინფორმაციო რეგისტრების და ელექტრონული მოდულების განვითარება</t>
  </si>
  <si>
    <t>3.2.16</t>
  </si>
  <si>
    <t>,,ცივი ჯაჭვის“ მოწყობილობების/ინვენტარის შესყიდვა და მონტაჟი</t>
  </si>
  <si>
    <t>3.2..2.6</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</si>
  <si>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t>
  </si>
  <si>
    <t xml:space="preserve">მალარიისა და სხვა ტრანსმისიური (დენგე, ზიკა, ჩიკუნგუნია, ყირიმ-კონგო, ლეიშმანიოზი და სხვა) დაავადებების პრევენციისა და კონტროლის გაუმჯობესება </t>
  </si>
  <si>
    <t xml:space="preserve">გრიპზე,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</si>
  <si>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დონორული სისხლის კვლევა В და С ჰეპატიტზე, აივ-ინფექციასა/ შიდსა და სიფილისზე</t>
  </si>
  <si>
    <t>პენიტენციური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</si>
  <si>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აივ-ინფექცია/შიდსზე ნებაყოფლობითი კონსულტირება და ტესტირება, მათ შორის: (აივ-ინფექცია/შიდსზე, B და C ჰეპატიტზე სკრინინგული კვლევისათვის და არვ მკურნალობის მონიტორინგისათვის საჭირო ტესტ-სისტემების და სახარჯი მასალების შესყიდვა)</t>
  </si>
  <si>
    <t>ანტენატალური მეთვალყურეობა, მათ შორის: (სამედიცინო მომსახურება სიფილისზე ეჭვის შემთხვევაში)</t>
  </si>
  <si>
    <t>მედიკამენტებითა და საკვები დანამატით უზრუნველყოფა, მათ შორის: (ფოლიუმის მჟავისა და რკინის პრეპარატების შესყიდვა, სამკურნალო საშუალებების (მათ შორის, საკვები დანამატის)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და ბენეფიციარებზე გაცემა სამედიცინო დაწესებულებების/აფთიაქების მეშვეობით), მიკროელემენტების შემცველი საკვები დანამატის შესყიდვა)</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</si>
  <si>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 (მ.შ ფსიქო-სოციალური რეაბილიტაციის უზრუნველყოფა)</t>
  </si>
  <si>
    <t>3.2.10.7</t>
  </si>
  <si>
    <t>№2 და №8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t>
  </si>
  <si>
    <t>სათემო ამბულატორიული მომსახურება</t>
  </si>
  <si>
    <t>ფსიქიატრიული კრიზისული ინტერვენციის სამსახური მოზრდილთათვის</t>
  </si>
  <si>
    <t>ფსიქიკური აშლილობის მქონე მოზრდილთა ფსიქიატრიული სტაციონარული მომსახურება</t>
  </si>
  <si>
    <t>3.3.1.8</t>
  </si>
  <si>
    <t>ფსიქიკური აშლილობის მქონე ბავშვთა ფსიქიატრიული სტაციონარული მომსახურება</t>
  </si>
  <si>
    <t>ფსიქიკური დარღვევების მქონე შშმ პირთა თავშესაფრით უზრუნველყოფის კომპონენტი</t>
  </si>
  <si>
    <t>სასწრაფო სამედიცინო გადაუდებელი დახმარება და სამედიცინო ტრანსპორტირება, მათ შორის:(ქალაქ ბათუმის/ხელვაჩაურის მუნიციპალიტეტების ტერიტორიაზე სასწრაფო სამედიცინო გადაუდებელი დახმარება)</t>
  </si>
  <si>
    <t>3.3.11.1</t>
  </si>
  <si>
    <t>3.3.11.2</t>
  </si>
  <si>
    <t>3.3.11.3</t>
  </si>
  <si>
    <t>3.3.11.4</t>
  </si>
  <si>
    <t>გულ-სისხლძარღვთა ქრონიკული დაავადებების სამკურნალო ფარმაცევტული პროდუქტის შესყიდვა</t>
  </si>
  <si>
    <t>ფილტვის ქრონიკულ დაავადებათა სამკურნალო ფარმაცევტული პროდუქტის შესყიდვა</t>
  </si>
  <si>
    <t>3.3.11.5</t>
  </si>
  <si>
    <t>დიაბეტის (ტიპი 2) სამკურნალო ფარმაცევტული პროდუქტის შესყიდვა</t>
  </si>
  <si>
    <t>ფარისებრი ჯირკვლის დაავადებათა სამკურნალო ფარმაცევტული პროდუქტის შესყიდვა</t>
  </si>
  <si>
    <t>ლოჯისტიკის კომპონენტი</t>
  </si>
  <si>
    <t>ქრონიკული დაავადებების სამკურნალო მედიკამენტებით უზრუნველყოფა</t>
  </si>
  <si>
    <t>ბავშვთა ადრეული განვითარების ხელშეწყობა</t>
  </si>
  <si>
    <t xml:space="preserve">ბავშვთა რეაბილიტაცია/აბილიტაცია </t>
  </si>
  <si>
    <t>ომის მონაწილეთა რეაბილიტაციის ხელშეწყობა</t>
  </si>
  <si>
    <t>დღის ცენტრებში მომსახურებით უზრუნველყოფა</t>
  </si>
  <si>
    <t>დამხმარე საშუალებებით უზრუნველყოფა</t>
  </si>
  <si>
    <t>ყრუთა კომუნიკაციის ხელშეწყობა</t>
  </si>
  <si>
    <t>დედათა და ბავშვთა თავშესაფრით უზრუნველყოფა</t>
  </si>
  <si>
    <t>მინდობით აღზრდა</t>
  </si>
  <si>
    <t>მცირე საოჯახო ტიპის სახლებში მომსახურებით უზრუველყოფა</t>
  </si>
  <si>
    <t>მიუსაფარ ბავშვთა თავშესაფრით უზრუნველყოფა</t>
  </si>
  <si>
    <t>სათემო ორგანიზაციებში მომსახურებით უზრუნველყოფა</t>
  </si>
  <si>
    <t>მძიმე და ღრმა გონებრივი განვითარების შეფერხების მქონე ბავშვთა ბინაზე მოვლით უზრუნველყოფა</t>
  </si>
  <si>
    <t>მძიმე და ღრმა შეზღუდული შესაძლებლობის მქონე ბავშვთა სპეციალიზებული საოჯახო ტიპის მომსახურება</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</si>
  <si>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t>
  </si>
  <si>
    <t>3.2.7.7</t>
  </si>
  <si>
    <t>2022 წელი</t>
  </si>
  <si>
    <t>2019-2022 წლების საშუალოვადიანი ბიუჯეტი</t>
  </si>
  <si>
    <t>დაფინანსება</t>
  </si>
  <si>
    <t>3.2.5.1</t>
  </si>
  <si>
    <t xml:space="preserve">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t>
  </si>
  <si>
    <t>3.2.5.2</t>
  </si>
  <si>
    <t xml:space="preserve">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t>
  </si>
  <si>
    <t>3.2.7.8</t>
  </si>
  <si>
    <t>3.2.7.9</t>
  </si>
  <si>
    <t>ტუბერკულოზის სამკურნალო პირველი და მეორე რიგის ( 2019-75%, 2020-100%) მედიკამენტების შესყიდვა</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</si>
  <si>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რეზისტენტული ფორმის ტუბერკულოზით დაავადებულთა ფულადი წახალისების დაფინანსება</t>
  </si>
  <si>
    <t>Xpert MTB/RIF ლაბორატორიული კვლევები - Fast სტრატეგია</t>
  </si>
  <si>
    <t>ქვეყანაში GeneXpert სისტემის ზედამხედველობა ცენტრალურ დონეზე, GeneXpert ტესტ სისტემის კარტრიჯების შეძენა</t>
  </si>
  <si>
    <t>3.2.8.5</t>
  </si>
  <si>
    <t>3.2.8.6</t>
  </si>
  <si>
    <t>3.2.8.7</t>
  </si>
  <si>
    <t>აივ-ინფექცია/შიდსის სამკურნალო პირველი რიგის (სრულად) და მეორე რიგის (2019-75%, 2020-100%) მედიკამენტების შესყიდვა</t>
  </si>
  <si>
    <t>არვ მკურნალობის მონიტორინგის ტესტ-სისტემები  (2019 -100%) შესყიდვა</t>
  </si>
  <si>
    <t>სწრაფი-მარტივი ტესტ-სისტემების შესყიდვა (აივ, ჰეპატიტი  B და  C, სიფილისი) ლარში</t>
  </si>
  <si>
    <t xml:space="preserve">იდიოპათური პულმონური ფიბროზით დაავადებულთა მედიკამენტით (პირფენიდონი) უზრუნველყოფა </t>
  </si>
  <si>
    <t>3.3.6.12</t>
  </si>
  <si>
    <t>2.2.10</t>
  </si>
  <si>
    <t>სოციალურად დაუცველი მოსახლეობის მიერ მოხმარებული ელექტროენერგიის ღირებულების ნაწილობრივი სუბსიდირება</t>
  </si>
  <si>
    <r>
      <t xml:space="preserve">კრიზისულ მდგომარეობაში მყოფი ბავშვიანი ოჯახების </t>
    </r>
    <r>
      <rPr>
        <sz val="11"/>
        <color rgb="FFFF0000"/>
        <rFont val="Sylfaen"/>
        <family val="1"/>
        <charset val="204"/>
      </rPr>
      <t xml:space="preserve"> </t>
    </r>
    <r>
      <rPr>
        <sz val="11"/>
        <rFont val="Sylfaen"/>
        <family val="1"/>
      </rPr>
      <t>დახმარება</t>
    </r>
  </si>
  <si>
    <t xml:space="preserve">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 </t>
  </si>
  <si>
    <t>სხვა ღონისძიებები, დაფინანსებული გლობალური ფონდის პროგრამის ფარგლებში (მომსახურბები, როგორც პრევენციული, ისე სამკურნალო პროგრამის ფარგლებში) ლარში</t>
  </si>
  <si>
    <t>დანართი №3.2</t>
  </si>
  <si>
    <t>1.4</t>
  </si>
  <si>
    <t>4.4</t>
  </si>
  <si>
    <t>სარეინტეგრაციო დახმარება საქართველოში დაბრუნებული მიგრანტებისათვის</t>
  </si>
  <si>
    <t>საქართველოს ტერიტორიული მთლიანობისათვის ბრძოლებში უგზო-უკვლოდ დაკარგულ მებრძოლთა მოძიების ექსგუმაციის ექსპერიზისა და გადმოსვენების ხარჯები</t>
  </si>
  <si>
    <t>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t>
  </si>
  <si>
    <t xml:space="preserve"> ქართველი მენაშენეებისაგან ბინების (კორპუსების) შესყიდვა ქვეყნის მასშტაბით;</t>
  </si>
  <si>
    <r>
      <t xml:space="preserve"> სახლების შესყიდვა და საკუთრებაში გადაცემა დევნილი ოჯახებისათვის სულადობის მიხედვით (17 000 ლარიდან </t>
    </r>
    <r>
      <rPr>
        <sz val="10"/>
        <rFont val="Calibri"/>
        <family val="2"/>
        <scheme val="minor"/>
      </rPr>
      <t>35 000 ლარამდე);</t>
    </r>
  </si>
  <si>
    <t xml:space="preserve"> იმ კოლექტიური ცენტრების იდენტიფიცირება, რომლებიც წარმოადგენს კერძო საკუთრებას, მაგრამ მისაღებია დევნილთა გრძელვადიანი განსახლებისათვის, ამ ობიექტების გამოსყიდვა კერძო მესაკუთრეებისაგან და დევნილებისათვის საკუთრებაში გადაცემა;</t>
  </si>
  <si>
    <t>20 ათასი ლარის ფარგლებში ფულადი დახმარების გაწევა იმ დევნილი ოჯახებისათვის, ვინც იპოთეკური სესხის საშუალებით შეიძინა საცხოვრებელი და ჯერ კიდევ აქვს იპოთეკური ვალდებულება;</t>
  </si>
  <si>
    <t xml:space="preserve">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t>
  </si>
  <si>
    <r>
      <t xml:space="preserve"> საცხოვრებელი ფართობების დაქირავების მიზნით დევნილთა ოჯახებისთვის ყოველთვიური სოციალური და ფულადი  დახმარებების გაწევა;</t>
    </r>
    <r>
      <rPr>
        <sz val="10"/>
        <color theme="1" tint="0.34998626667073579"/>
        <rFont val="Calibri"/>
        <family val="2"/>
        <scheme val="minor"/>
      </rPr>
      <t xml:space="preserve"> </t>
    </r>
  </si>
  <si>
    <t xml:space="preserve"> იძულებით გადაადგილებულ პირთა –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t>
  </si>
  <si>
    <t>პროგრამის ადმინისტრირება</t>
  </si>
  <si>
    <t xml:space="preserve">  პოლიტიკის განსაზღვრა და განხორციელება;</t>
  </si>
  <si>
    <t xml:space="preserve"> 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t>
  </si>
  <si>
    <t>დევნილთა ცნობიერების ამაღლება საარსებო წყაროების შექმნის/გაუმჯობესებისაკენ მიმართული სახელმწიფო პროგრამების შესახებ;</t>
  </si>
  <si>
    <t>საარსებო წყაროების შექმნის/გაუმჯობესებისაკენ მიმართული სახელმწიფო პროგრამები</t>
  </si>
  <si>
    <t>დევნილთა და ეკომიგრანტთა პოლიტიკის შემუშავება და მართვა</t>
  </si>
  <si>
    <t>35 06</t>
  </si>
  <si>
    <t>35 06 01</t>
  </si>
  <si>
    <t>ეკომიგრანტთა მიგრაციის მართვა</t>
  </si>
  <si>
    <t>35 01 07</t>
  </si>
  <si>
    <t>საარსებო წყაროებით უზრუნველყოფა</t>
  </si>
  <si>
    <t>7.1</t>
  </si>
  <si>
    <t>7.2</t>
  </si>
  <si>
    <t>7.3</t>
  </si>
  <si>
    <t>7.4</t>
  </si>
  <si>
    <t>35 06 02</t>
  </si>
  <si>
    <t>35 06 03</t>
  </si>
  <si>
    <t>35 06 04</t>
  </si>
  <si>
    <t>34 06 05</t>
  </si>
  <si>
    <t xml:space="preserve">საქართველოს ოკუპირებული ტერიტორიებიდან დევნილთა, შრომის, ჯანმრთლობისა და სოციალური დაცვის სამინისტროს ცენტრალური აპარატი </t>
  </si>
  <si>
    <t>იძულებით გადაადგილებულ პირთა და მიგრანტთა ხელშეწყობა</t>
  </si>
  <si>
    <t xml:space="preserve">დევნილთა და ეკომიგრანტთა ხელშეწყობის მიზნით  პროგრამების მართვა </t>
  </si>
  <si>
    <t>სოც. მომსახ. სააგენტო</t>
  </si>
  <si>
    <t xml:space="preserve">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სამინისტროს ტერიტორიული ორგანოები </t>
  </si>
  <si>
    <t xml:space="preserve">იძულებით გადაადგილებულ პირთა განსახლების, სოციალური და საცხოვრებელი პირობების შექმნა </t>
  </si>
  <si>
    <t>6.4.1</t>
  </si>
  <si>
    <t>6.4.1.1</t>
  </si>
  <si>
    <t>6.4.1.2</t>
  </si>
  <si>
    <t>6.4.1.3</t>
  </si>
  <si>
    <t>6.4.1.4</t>
  </si>
  <si>
    <t>6.4.1.5</t>
  </si>
  <si>
    <t>6.4.1.6</t>
  </si>
  <si>
    <t>6.4.1.7</t>
  </si>
  <si>
    <t>6.4.1.8</t>
  </si>
  <si>
    <t>6.4.1.9</t>
  </si>
  <si>
    <r>
      <rPr>
        <b/>
        <sz val="12"/>
        <color theme="1"/>
        <rFont val="Calibri"/>
        <family val="2"/>
        <charset val="204"/>
        <scheme val="minor"/>
      </rPr>
      <t xml:space="preserve">განსახლების ადგილებში </t>
    </r>
    <r>
      <rPr>
        <b/>
        <sz val="12"/>
        <color theme="1"/>
        <rFont val="Calibri"/>
        <family val="2"/>
        <scheme val="minor"/>
      </rPr>
      <t>დევნილთა შენახვა და მათი საცხოვრებელი პირობების გაუმჯობესება</t>
    </r>
  </si>
  <si>
    <t xml:space="preserve"> ოკუპირებული ტერიტორიებიდან დევნილთა, შრომის, ჯანმრთელობისა და სოციალური დაცვის პროგრამების მართვა</t>
  </si>
  <si>
    <t>27 03</t>
  </si>
  <si>
    <t>27 03 01</t>
  </si>
  <si>
    <t>27 03 02</t>
  </si>
  <si>
    <t>27 03 02 01</t>
  </si>
  <si>
    <t>3.2.1.5</t>
  </si>
  <si>
    <t>3.2.1.6</t>
  </si>
  <si>
    <t>3.2.1.7</t>
  </si>
  <si>
    <t xml:space="preserve">პრევენციული ღონისძიებების პოპულარიზაცია და საინფორმაციო მხარდაჭერა </t>
  </si>
  <si>
    <t>27 03 02 02</t>
  </si>
  <si>
    <t>27 03 02 03</t>
  </si>
  <si>
    <t>27 03 02 04</t>
  </si>
  <si>
    <t xml:space="preserve">ხარისხის გარე კონტროლის და მონიტორინგის უზრუნველყოფა </t>
  </si>
  <si>
    <t>3.2.4.4</t>
  </si>
  <si>
    <t xml:space="preserve">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(მ.შ. „უანგარო დონორთა მსოფლიო დღესთან" დაკავშირებული ღონისძიებების მხარდაჭერა) </t>
  </si>
  <si>
    <t xml:space="preserve">სისხლის დონორთა ერთიანი ელექტრონული ბაზის ადმინისტრირება </t>
  </si>
  <si>
    <t>27 03 02 05</t>
  </si>
  <si>
    <t>27 03 02 06</t>
  </si>
  <si>
    <t>3.2.6.2</t>
  </si>
  <si>
    <t>3.2.6.3</t>
  </si>
  <si>
    <t>3.2.6.4</t>
  </si>
  <si>
    <t>3.2.6.5</t>
  </si>
  <si>
    <t>3.2.6.6</t>
  </si>
  <si>
    <t>3.2.6.7</t>
  </si>
  <si>
    <t xml:space="preserve">ტუბერკულოზის სამკურნალო პირველი და მეორე რიგის (სრული ღირებულების არა უმეტეს 75%) მედიკამენტების შესყიდვა </t>
  </si>
  <si>
    <t>ამბულატორიული მომსახურება (მათ შორის, პენიტენციურ დაწესებულებებში ტუბსაწინააღმდეგო ამბულატორიული ღონისძიებების დაფინანსება – 12 500 ლარი თვეში)</t>
  </si>
  <si>
    <t>27 03 02 07</t>
  </si>
  <si>
    <t xml:space="preserve">აივ-ინფექცია/შიდსზე ნებაყოფლობითი კონსულტირება და ტესტირება, მათ შორის: აივ-ინფექციაზე/შიდსზე, B ჰეპატიტზე და სიფილისზე სკრინინგული კვლევისათვის საჭირო ტესტ-სისტემების, არვ მკურნალობის მონიტორინგისათვის საჭირო ტესტ-სისტემებისა და სახარჯი მასალების შესყიდვა </t>
  </si>
  <si>
    <t xml:space="preserve">აივ-ინფექციის/შიდსის სამკურნალო პირველი რიგის (სრულად) და მეორე რიგის (სრული ღირებულების არა უმეტეს 75%-ისა) მედიკამენტების შესყიდვა </t>
  </si>
  <si>
    <t>27 03 02 08</t>
  </si>
  <si>
    <t xml:space="preserve">ორსულებში B და C ჰეპატიტების, აივ-ინფექციის/ შიდსისა და სიფილისის განსაზღვრისათვის საჭირო ტესტებითა და სახარჯი მასალებით („B“ ჰეპატიტის საწინააღმდეგო იმუნოგლობულინით) უზრუნველყოფა </t>
  </si>
  <si>
    <t xml:space="preserve">მედიკამენტებითა და საკვები დანამატით უზრუნველყოფა, მათ შორის: სამკურნალო საშუალებების (მათ შორის, საკვები დანამატის)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და ბენეფიციარებზე გაცემა სამედიცინო დაწესებულებების/აფთიაქების მეშვეობით) </t>
  </si>
  <si>
    <t>27 03 02 09</t>
  </si>
  <si>
    <t xml:space="preserve">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 </t>
  </si>
  <si>
    <t>3.2.09.1</t>
  </si>
  <si>
    <t>3.2.09.2</t>
  </si>
  <si>
    <t>3.2.09.3</t>
  </si>
  <si>
    <t>3.2.09.4</t>
  </si>
  <si>
    <t>3.2.09.5</t>
  </si>
  <si>
    <t>3.2.09.6</t>
  </si>
  <si>
    <t>3.2.09.7</t>
  </si>
  <si>
    <t>27 03 02 10</t>
  </si>
  <si>
    <t xml:space="preserve">ფსიქიკური ჯანმრთელობის ხელშეწყობა  </t>
  </si>
  <si>
    <t xml:space="preserve">ნივთიერებადამოკიდებულების და აზარტულ თამაშებზე დამოკიდებულების პრევენცია </t>
  </si>
  <si>
    <t>3.2.10.8</t>
  </si>
  <si>
    <t>3.2.10.9</t>
  </si>
  <si>
    <t xml:space="preserve">გარემო და ჯანმრთელობა </t>
  </si>
  <si>
    <t xml:space="preserve">ჯანმრთელობის ხელშეწყობის პოპულარიზაცია და გაძლიერება (მათ შორის, მასმედიასთან ურთიერთობა, სატელეკომუნიკაციო და/ან საეთერო დროის (მ.შ. სამედიცინო პროფილის) შესყიდვა ჯანმრთელობასთან დაკავშირებულ სხვადასხვა თემაზე) </t>
  </si>
  <si>
    <t xml:space="preserve">სკრინინგული კვლევის კომპონენტი </t>
  </si>
  <si>
    <t>დიაგნოსტიკის კომპონენტი</t>
  </si>
  <si>
    <t xml:space="preserve">მკურნალობის კომპონენტი </t>
  </si>
  <si>
    <t xml:space="preserve">მედიკამენტების ლოჯისტიკის კომპონენტი </t>
  </si>
  <si>
    <t>27 03 02 11</t>
  </si>
  <si>
    <t>27 03 03</t>
  </si>
  <si>
    <t>27 03 03 01</t>
  </si>
  <si>
    <t>27 03 03 02</t>
  </si>
  <si>
    <t>27 03 03 03</t>
  </si>
  <si>
    <t>27 03 03 04</t>
  </si>
  <si>
    <t>27 03 03 05</t>
  </si>
  <si>
    <t>27 03 03 06</t>
  </si>
  <si>
    <t xml:space="preserve">იშვიათი დაავადებების მქონე პაციენტების სპეციფიკური მედიკამენტებით უზრუნველყოფა, მ.შ: </t>
  </si>
  <si>
    <t xml:space="preserve">სპეციალურ სამკურნალო საშუალებათა ტრანსპორტირების, შენახვისა და გაცემის ხარჯები </t>
  </si>
  <si>
    <t>3.3.6.4.1</t>
  </si>
  <si>
    <t>27 03 03 07</t>
  </si>
  <si>
    <t>სასწრაფო, გადაუდებელი დახმარება და სამედიცინო ტრანსპორტირება</t>
  </si>
  <si>
    <t>27 03 03 08</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</si>
  <si>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მედიკამენტებისა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</si>
  <si>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27 03 03 09</t>
  </si>
  <si>
    <t>27 03 03 10</t>
  </si>
  <si>
    <t>თავდაცვის ძალებში გასაწვევ მოქალაქეთა სამედიცინო შემოწმება</t>
  </si>
  <si>
    <t>თავდაცვის ძალებში გასაწვევ პირთა ამბულატორიული შემოწმების კომპონენტი</t>
  </si>
  <si>
    <t>თავდაცვის ძალებში გასაწვევ პირთა დამატებითი გამოკვლევის კომპონენტი</t>
  </si>
  <si>
    <t>27 03 03 11</t>
  </si>
  <si>
    <t>27 03 04</t>
  </si>
  <si>
    <t>სასწრაფო, სამედიცინო დახმარება (მ.შ. ოკუპირებულ ტერიტორიაზე მოქმედი სასწრაფო სამედიცინო დახმარება)</t>
  </si>
  <si>
    <t>მ.შ. სოფლის განვითარების 2018-2020 წლების სამოქმედო გეგმის (RDAP 2018-2020) აქტივობა 2.2.22</t>
  </si>
  <si>
    <t xml:space="preserve"> გულ-სისხლძარღვთა ქრონიკული დაავადებების, ფილტვის ქრონიკულ დაავადებათა, დიაბეტის (ტიპი 2) და ფარისებრი ჯირკვლის დაავადებათა სამკურნალო ფარმაცევტული პროდუქტის შესყიდვა;</t>
  </si>
  <si>
    <t>3.2.2.7</t>
  </si>
  <si>
    <t>საკომუნიკაციო აქტივობები</t>
  </si>
  <si>
    <t>3.2.4.5</t>
  </si>
  <si>
    <t>3.2.4.6</t>
  </si>
  <si>
    <t>NAT მეთოდოლოგიით ტესტირება</t>
  </si>
  <si>
    <t>ტრანსპორტირების ხარჯები (რეგიონებიდან, თბილისიდან)</t>
  </si>
  <si>
    <t>3.2.6.8</t>
  </si>
  <si>
    <t>ფილტვის ქრონიკული დაავადებების რეაბილიტაციის კომპონენტი</t>
  </si>
  <si>
    <t>2020-2023 წლებისთვის  საშუალოვადიანი ბიუჯეტი</t>
  </si>
  <si>
    <t>2019 წლის დამტკიცებული</t>
  </si>
  <si>
    <t>2020 წელი ჭერის ფარგლებში</t>
  </si>
  <si>
    <t>a</t>
  </si>
  <si>
    <t>სხვაობა MOF-სა და 2019 დამტკ.</t>
  </si>
  <si>
    <t>განმარტებები</t>
  </si>
  <si>
    <t>პროგრამის ხარჯვის დინამიკიდან გამომდინარე</t>
  </si>
  <si>
    <t>2020 წლიდან დაგეგმილია ადამიანის პაპილომავირუსის საწინააღმდეგო აცრის დანერგვა ეროვნულ კალენდარში, პაპილომავირუსით გამოწვეული ავადობის ტვირთის შესამცირებლად. აღნიშნული აცრა, საერთაშორისო პარტნიორების (გავი-ალიანსი, ჯანმრთელობის მსოფლიო ორგანიზაცია, გაეროს ბავშვთა ფონდი) მხარდაჭერით, 2018 წლიდან პილოტურად დაინერგა საქართველოს სამ რეგიონში და 2020 წლიდან უნდა მოხდეს მისი განვრცობა მთელ ქვეყანაში.
 2020 წლიდან დაგეგმილია დიფტერია/ყივანახველა/ტეტანუსის საწინააღმდეგო აცრის ჩანაცვლება აცელურალური ყივანახველას და ინაქტივირებული პოლიომიელიტის კომპონენტის შემცველი ვაქცინით, რომლის მიზანია ერთი ჩხვლეტით რამდენიმე ვაქცინაზე ბავშვის აცრა, რაც გაზრდის აცრებით მოცვის მაჩვენებელს, ერთ წლამდე ასაკში დანერგილია აცელურალური ყივანახველას კომპონენტის შემცველი ჰექსავალენტური ვაქცინა და რევაქცინაციისას რეკომენდებულია ასევე აცერულარული ყივანახველას კომპონენტის შემცველი ვაქცინით აცრა, გართულებებისა და გვერდითი მოვლენების თავიდან ასაცილებლად, პოლიომიელიტის გლობალური ერადიკაციის პოლიტიკის ფარგლებში ხმარებიდან უნდა იქნას ამოღებული ორალური პოლიომიელიტის ვაქცინა და ჩანაცვლებული იქნას ინაქტივირებული ვაქცინით.
 2020 წლიდან სახელმწიფოზე გადმოდის საკომუნიკაციო ღონისძიებების დაფინანსების ვალდებულება, რომელიც აქამდე ფინანსდებოდა საერთაშორისო პარტნიორების მიერ, ხოლო გავის მხარდაჭერიდან გასვლის შემდგომ ქვეყნის ვალდებულებებში გადავიდა. საკომუნიკაციო ღონისძიებების წარმოება აუცილებელია აცრებით მოცვის სასურველი მაჩვენებლის მისაღწევად, მშობლებისა და მედპერსონალის მობილიზების მიზნით.</t>
  </si>
  <si>
    <t>C ჰეპატიტის ელიმინაციის 2016-2020 წლების სტრატეგიის მიხედვით, უნდა მოხდეს ტრანსფუზიით ინფექციის გადაცემის რისკების შემცირება, რადგანაც სწორედ სისხლის ტრანსფუზია დასახელდა C ჰეპატიტის გავრცელების მეორე ძირითად რისკ-ფაქტორად, რომელმაც გამოიწვია ქვეყანაში C ჰეპატიტის და სავარაუდოდ სხვა გადამდები ინფექციების გავრცელება. ამისათვის, უპირველეს ყოვლისა აუცილებელია დონორული სისხლის მაღალტექნოლოგიური კვლევის მეთოდების დანერგვა, როგორიცაა NAT ტექნოლოგია. ერთი კვლევის ჩასატარებლად საჭირო ტესტების ფასი პროგნოზულად შეადგენს 13,5-16,5 ევროს, შესაბამისად, წლის განმავლობაში საჭიროა 100,000 დონორული სისხლის გამოკვლევა ამ მეთოდით, რომელსაც შეუძლია ინფიცირების ადრეულ პერიოდში ინფექციის აღმოჩენა და ტრანსფუზიით მისი გადაცემის რისკის მაქსიმალურად შემცირება.</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</si>
  <si>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და ა.შ., რომელთა უზრუნველყოფა წლების განმავლობაში ხორციელდებოდა გლობალური ფონდის პროექტით</t>
  </si>
  <si>
    <t>2018 წელს განხორციელდა ბიუჯეტის მნიშვნელოვანი ზრდა პროგრამის ფარგლებში, თუმცა ფსიქიკური ჯანმრთელობის სტრატეგიისა და 2015-2020 წლების სამოქმედო გეგმით გათვალისწინებული სერვისების უზრუნველსაყოფად საჭიროა მომდევნო წლების ბიუჯეტის მნიშვნელოვანი ზრდაც. მათ შორის, სათემო სერვისების გასავითარებლად (გათვალისწინებულია 31 არსებული მობილური გუნდის სრულად 12  თვის დაფინანსება+9 ახალი მობილური გუნდის ეტაპობრივად ჩართვა 2020 წლის განმავლობაში, აღნიშნული აქტივობით სრულად შესრულდება ფსიქიკური სტრატეგიის მობილური გუნდების დაფინანსების კომპონენტი, რომელიც 2020 წლისთის 40 გუნდის დაფინანსებას ისახავდა მიზნად), ამბულატორიული სერვისების გასაძლიერებლად, ამბულატორიულ დონეზე მედიკამენტების უწვეტად და სრულად მიწოდების უზრუნველსაყოფად, კრიზისული ინტერვენციული სამსახურების გაძლიერების, სტაციონარული სერვისების სრულყოფილად მიწოდების უზრუნველსაყოფად და ასევე, საცხოვრისების გასავითარებლად.</t>
  </si>
  <si>
    <t>ბიუჯეტის ზრდა განპირობებულია პროგნოზულად პაციენტების რაოდენობის ზრდისა (10%-იანი) და შესაბამისად, მათ სამკურნალოდ საჭირო მედიკამენტების რაოდენობისა და ღირებულების ზრდით.</t>
  </si>
  <si>
    <t>პროგრამის ფარგლებში გათვალისწინებულია პაციენტთა პროგნოზული ზრდა.</t>
  </si>
  <si>
    <t>დაგეგმილია ამბულატორიული კომპონენტის გაფართოვება, ხოლო სტაციონარული კომპონენტის ფარგლებში 2018 წელს დაფიქსირებული ხარჯვის მაჩვენებლის მიხედვით, გათვალისწინებულია ბიუჯეტის ზრდა</t>
  </si>
  <si>
    <t> ცენტრის მართვაში დასაქმებული სამედიცინო პერსონალისთვის შრომითი ანაზღაურების მატებით.
 ცენტრი მუდმივად ცდილობს სამუშაო ხარისხის გაუმჯობესებას, რაც მოითხოვს დამატებით სახსრებს
 საწვავის ფასის ზრდა ( მცირე ცვლილებაც კი ცენტრის ბიუჯეტზე აისახება უარყოფითად)
 ცენტრის ავტოპარკი მოძველდა, გაუვიდა საგარანტიო ვადა, შესაბამისად გამოიწვევს სარემონტო ხარჯების ზრდას
 ცენტრი ყოველწლიურად აუმჯობესებს ინფრასტრუქტურას  (უმეტეს რაიონებში ცენტრს არ გააჩნია საკუთარი საოფისე შენობები, ხოლო იმ რაიონებში სადაც ცენტრს აქვს საკუთრებაში საოფისე ფართები, შენობები საჭიროებს დაუყონებლივ სარეომონტო სამუშაოებს.) ასევე ცენტრის მიზანია ყველა რაიონში ჰქონდეს თავისი საოფისე ფართი, რაც პროპოციულად გაზრდის საოპერაციო ხარჯებს.</t>
  </si>
  <si>
    <t>პროგრამის ფარგლებში გათვალისწინებული ვალდებულებების შესასრულებლად (ძუძუს ადრეული და მეტასტაზური კიბო, კარდიოქირურგია, ინდივიდუალური საკითხების განხილვა და სხვა) ყოველწლიურად ფიქსირდება საბიუჯეტო დეფიციტი, რაც მიზანშეწონილია გასწორდეს და 2020 და მომდევნო წლები დაიგეგმოს არსებული სურათის გათვალისწინებით.
ქვეყანაში ყოველწლიურად იზრდება რესპირატორული, მათ შორის ალერგენებით გამოწვეული დაავადებები. სასუნთქი სისტემის სარეაბილიტაციო კომპლექსურ სამედიცინო მომსახურებაზე ხელმისაწვდომობა კი ძალიან დაბალია. 
აღნიშნულის გათვალისწინებით, ფონდი ,,ქართუს’’ საქველმოქმედო ინიციატივით დაბა აბასთუმანში იხსნება სახელმწიფოს 100%-იანი წილის მფლობელი დაწესებულება - შპს აბასთუმნის ფილტვის დაავადებათა სარეაბილიტაციო ცენტრი, სადაც განხორციელდება ფილტვის ქრონიკული დაავადებების რეაბილიტაცია, მათ შორის პროფესიული რისკის ჯგუფებში სპეციფიკური პათოლოგიების მართვა/რეაბილიტაცია, რასაც საქართველოში ჯერ ანალოგი არ გააჩნია, მიუხედავად იმისა, რომ რესპირატორული რეაბილიტაცია მსოფლიოს მრავალ ქვეყანაში უკვე დიდი ხნის პრაქტიკაა.</t>
  </si>
  <si>
    <t xml:space="preserve"> გაიზარდა ბარისახოს ბიუჯეტი და დაგეგმილია ნიქოზის ბიუჯეტის ზრდა. შესაბამისად, გაზრდილი ბიუჯეტი გადაანგარიშდა 1 წელზე. 2018 წელს დაემატა საპენსიო რეფორმისთვის ფული და ემატება ივლისიდან საშემოსავლო გადასახადის ფული, რაც ასევე გათვალისწინებულია 2020 ბიუჯეტში.</t>
  </si>
  <si>
    <t>2020 წელი ჭერს ზევით მოთხოვნილი</t>
  </si>
  <si>
    <t xml:space="preserve">    MOF               </t>
  </si>
  <si>
    <r>
      <t xml:space="preserve">MOF - 2021 </t>
    </r>
    <r>
      <rPr>
        <b/>
        <sz val="14"/>
        <color rgb="FFFF0000"/>
        <rFont val="Sylfaen"/>
        <family val="1"/>
        <charset val="204"/>
      </rPr>
      <t xml:space="preserve">      1 140 000</t>
    </r>
  </si>
  <si>
    <r>
      <t xml:space="preserve">MOF - 2022         </t>
    </r>
    <r>
      <rPr>
        <b/>
        <sz val="14"/>
        <color rgb="FFFF0000"/>
        <rFont val="Sylfaen"/>
        <family val="1"/>
        <charset val="204"/>
      </rPr>
      <t>1 150 000</t>
    </r>
  </si>
  <si>
    <r>
      <t xml:space="preserve">MOF - 2023       </t>
    </r>
    <r>
      <rPr>
        <b/>
        <sz val="14"/>
        <color rgb="FFFF0000"/>
        <rFont val="Sylfaen"/>
        <family val="1"/>
        <charset val="204"/>
      </rPr>
      <t>1 220 000</t>
    </r>
  </si>
  <si>
    <t>3.2.1.8</t>
  </si>
  <si>
    <t>ბავშვთა სისხლში ტყვიის შემცველობის ბიომონიტორინგი</t>
  </si>
  <si>
    <t>ტყვიით მოშხამვა არის ერთ-ერთი ყველაზე გავრცელებული და ფართოდ აღიარებული ბავშვთა დაავადება, რომელსაც დაბინძურებული გარემო იწვევს. დღესდღეობით, მთელი მსოფლიოს მასშტაბით, ბავშვები ტყვიის სხვადასხვა წყაროს მავნე ზემოქმედების რისკის ქვეშ იმყოფებიან. ჯანმრთელობის მაჩვენებლებისა და შეფასების (IHME) ინსტიტუტის გამოთვლებით, 2013 წელს ტყვიის ექსპოზიციის ხარჯზე მოდიოდა სიკვდილის 853 000 შემთხვევა, რაც ჯანმრთელობაზე ტყვიის გავლენის შორეულ ეფექტებს უკავშირდება. ამ მხრივ ყველაზე მაღალი სიკვდილიანობის ტვირთი დაბალი და საშუალო შემოსავლების მქონე ქვეყნებზე მოდის. ინსტიტუტმა, ასევე, დაადგინა, რომ ტყვიის ექსპოზიცია განაპირობებს იდიოპათიური ინტელექტუალური ინვალიდობის გლობალური ტვირთის 9.3%-ს, გულის იშემიური დაავადების გლობალური ტვირთის  4%-სა და ინსულტის გლობალური ტვირთის 6.6%-ს. ჯანმო-ს ინფორმაციით, ტყვიის ექსპოზიციაზე მოდის დაავადებათა გლობალური ტვირთის 1% (WHO). ზემოაღნიშნულის გათვალისწინებით, ასევე ჩატარებული კვლევების მონაცემთა გაანალიზების და 2018 წლის მრავალინდიკატორული პოპულაციური  კვლევა MICS-ის კომპონენტის - ბავშვთა სისხლში ტყვიის ბიომონიტორინგის შედეგების გათვალსიწინებით პრევენციული ღონისძიებების დაგეგმვისა და განხორციელების მიზნით, დაავადებათა ადრეული გამოვლენის და სკრინინგის სახელმწიფო პროგრამაში ემატება ახალი აქტივობა: ბავშვთა სისხლში ტყვიის შემცველობის ბიომონიტორინგი. კომპონენტი მოიცავს როგორც დიაგნოსტიკურ კვლევებს, ასევე, საჭიროების შემთხვევაში მკურნალობას. 2019 წელს ხორციელდება მხოლოდ mics კვლევით გამოვლენილი პირები, 2020 წლიდან დაგეგმილია პროგრამის გაფართოვება ქვეყნის მასშტაბით.</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</si>
  <si>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და ა.შ., რომელთა უზრუნველყოფა წლების განმავლობაში ხორციელდებოდა გლობალური ფონდის პროექტით. 
ასევე, ჯანმოს 2019 წლის რეკომენდაციით უნდა გაიზარდოს ტუბერკულოზზე სკრინინგის მოცულობა და შეიცვალოს ტუბ პაციენტების მკურნალობის სქემები. კერძოდ, უფრო მეტი პაციენტი უნდა ჩაერთოს ახალი მედიკამენტებით  მკურნალობის რეჟიმში და საჭირო იქნება უფრო მჭიდრო მონიტორინგი, რაც დამატებითი სამედიცინო აქტივობებს გულისხმობს და პირდაპირ დაკავშირებულია ბიუჯეტის მატებასთან.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</si>
</sst>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L_a_r_i_-;\-* #,##0.00\ _L_a_r_i_-;_-* &quot;-&quot;??\ _L_a_r_i_-;_-@_-"/>
    <numFmt numFmtId="165" formatCode="#,##0.0"/>
  </numFmts>
  <fonts count="70"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
      <scheme val="minor"/>
    </font>
    <font>
      <b/>
      <sz val="11"/>
      <name val="Sylfaen"/>
      <family val="1"/>
    </font>
    <font>
      <b/>
      <sz val="11"/>
      <name val="Calibri"/>
      <family val="2"/>
      <scheme val="minor"/>
    </font>
    <font>
      <sz val="11"/>
      <name val="Sylfaen"/>
      <family val="1"/>
    </font>
    <font>
      <sz val="10"/>
      <name val="Arial"/>
      <family val="2"/>
    </font>
    <font>
      <b/>
      <sz val="12"/>
      <name val="Sylfaen"/>
      <family val="1"/>
    </font>
    <font>
      <sz val="11"/>
      <color indexed="8"/>
      <name val="Calibri"/>
      <family val="2"/>
    </font>
    <font>
      <sz val="11"/>
      <color rgb="FF000000"/>
      <name val="Calibri"/>
      <family val="2"/>
      <scheme val="minor"/>
    </font>
    <font>
      <sz val="10"/>
      <name val="Sylfaen"/>
      <family val="1"/>
    </font>
    <font>
      <b/>
      <i/>
      <u/>
      <sz val="14"/>
      <name val="Sylfaen"/>
      <family val="1"/>
    </font>
    <font>
      <i/>
      <sz val="14"/>
      <name val="Sylfaen"/>
      <family val="1"/>
    </font>
    <font>
      <b/>
      <u/>
      <sz val="12"/>
      <name val="Sylfaen"/>
      <family val="1"/>
    </font>
    <font>
      <b/>
      <sz val="12"/>
      <name val="Calibri"/>
      <family val="2"/>
      <scheme val="minor"/>
    </font>
    <font>
      <sz val="12"/>
      <name val="Calibri"/>
      <family val="2"/>
      <scheme val="minor"/>
    </font>
    <font>
      <b/>
      <sz val="12"/>
      <name val="Arial"/>
      <family val="2"/>
    </font>
    <font>
      <b/>
      <i/>
      <sz val="14"/>
      <name val="Sylfaen"/>
      <family val="1"/>
    </font>
    <font>
      <b/>
      <i/>
      <sz val="9"/>
      <name val="Sylfaen"/>
      <family val="1"/>
    </font>
    <font>
      <b/>
      <sz val="13"/>
      <name val="Calibri"/>
      <family val="2"/>
      <scheme val="minor"/>
    </font>
    <font>
      <b/>
      <sz val="13"/>
      <name val="Arial"/>
      <family val="2"/>
    </font>
    <font>
      <b/>
      <sz val="13"/>
      <name val="Sylfaen"/>
      <family val="1"/>
    </font>
    <font>
      <sz val="11"/>
      <name val="Calibri"/>
      <family val="2"/>
      <scheme val="minor"/>
    </font>
    <font>
      <b/>
      <sz val="15"/>
      <name val="Calibri"/>
      <family val="2"/>
      <scheme val="minor"/>
    </font>
    <font>
      <b/>
      <sz val="15"/>
      <name val="Arial"/>
      <family val="2"/>
    </font>
    <font>
      <b/>
      <sz val="15"/>
      <name val="Sylfaen"/>
      <family val="1"/>
    </font>
    <font>
      <sz val="11"/>
      <name val="Arial"/>
      <family val="2"/>
    </font>
    <font>
      <b/>
      <sz val="16"/>
      <name val="Sylfaen"/>
      <family val="1"/>
    </font>
    <font>
      <b/>
      <sz val="16"/>
      <name val="Calibri"/>
      <family val="2"/>
      <scheme val="minor"/>
    </font>
    <font>
      <b/>
      <sz val="16"/>
      <name val="Arial"/>
      <family val="2"/>
    </font>
    <font>
      <b/>
      <i/>
      <sz val="12"/>
      <name val="Sylfaen"/>
      <family val="1"/>
    </font>
    <font>
      <sz val="15"/>
      <name val="Sylfaen"/>
      <family val="1"/>
    </font>
    <font>
      <sz val="15"/>
      <name val="Calibri"/>
      <family val="2"/>
      <scheme val="minor"/>
    </font>
    <font>
      <sz val="12"/>
      <name val="Sylfaen"/>
      <family val="1"/>
    </font>
    <font>
      <sz val="13"/>
      <name val="Calibri"/>
      <family val="2"/>
      <scheme val="minor"/>
    </font>
    <font>
      <sz val="16"/>
      <name val="Calibri"/>
      <family val="2"/>
      <scheme val="minor"/>
    </font>
    <font>
      <b/>
      <sz val="12"/>
      <color theme="1"/>
      <name val="Calibri"/>
      <family val="2"/>
      <scheme val="minor"/>
    </font>
    <font>
      <b/>
      <sz val="12"/>
      <color theme="1"/>
      <name val="Arial"/>
      <family val="2"/>
    </font>
    <font>
      <b/>
      <sz val="12"/>
      <color theme="1"/>
      <name val="Sylfaen"/>
      <family val="1"/>
    </font>
    <font>
      <sz val="12"/>
      <color theme="1"/>
      <name val="Calibri"/>
      <family val="2"/>
      <scheme val="minor"/>
    </font>
    <font>
      <sz val="12"/>
      <color theme="1"/>
      <name val="Sylfaen"/>
      <family val="1"/>
    </font>
    <font>
      <sz val="11"/>
      <color theme="1"/>
      <name val="Sylfaen"/>
      <family val="1"/>
    </font>
    <font>
      <sz val="12"/>
      <name val="Arial"/>
      <family val="2"/>
    </font>
    <font>
      <sz val="11"/>
      <color rgb="FFFF0000"/>
      <name val="Sylfaen"/>
      <family val="1"/>
      <charset val="204"/>
    </font>
    <font>
      <sz val="12"/>
      <color rgb="FFFF0000"/>
      <name val="Calibri"/>
      <family val="2"/>
      <scheme val="minor"/>
    </font>
    <font>
      <b/>
      <sz val="11"/>
      <color rgb="FFFF0000"/>
      <name val="Sylfaen"/>
      <family val="1"/>
      <charset val="204"/>
    </font>
    <font>
      <sz val="10"/>
      <color theme="1"/>
      <name val="Arial"/>
      <family val="2"/>
    </font>
    <font>
      <b/>
      <sz val="11"/>
      <color theme="1"/>
      <name val="Calibri"/>
      <family val="2"/>
      <scheme val="minor"/>
    </font>
    <font>
      <sz val="10"/>
      <name val="Calibri"/>
      <family val="2"/>
      <scheme val="minor"/>
    </font>
    <font>
      <sz val="10"/>
      <color theme="1" tint="0.34998626667073579"/>
      <name val="Calibri"/>
      <family val="2"/>
      <scheme val="minor"/>
    </font>
    <font>
      <sz val="11"/>
      <color rgb="FFFF0000"/>
      <name val="Sylfaen"/>
      <family val="1"/>
    </font>
    <font>
      <b/>
      <sz val="12"/>
      <color theme="1"/>
      <name val="Calibri"/>
      <family val="2"/>
      <charset val="204"/>
      <scheme val="minor"/>
    </font>
    <font>
      <b/>
      <sz val="12"/>
      <name val="Calibri"/>
      <family val="2"/>
      <charset val="204"/>
      <scheme val="minor"/>
    </font>
    <font>
      <sz val="12"/>
      <name val="Sylfaen"/>
      <family val="1"/>
      <charset val="204"/>
    </font>
    <font>
      <sz val="12"/>
      <color rgb="FFFF0000"/>
      <name val="Sylfaen"/>
      <family val="1"/>
      <charset val="204"/>
    </font>
    <font>
      <sz val="9"/>
      <color indexed="81"/>
      <name val="Tahoma"/>
      <family val="2"/>
      <charset val="204"/>
    </font>
    <font>
      <b/>
      <sz val="9"/>
      <color indexed="81"/>
      <name val="Tahoma"/>
      <family val="2"/>
      <charset val="204"/>
    </font>
    <font>
      <sz val="11"/>
      <name val="Calibri"/>
      <family val="2"/>
      <charset val="204"/>
      <scheme val="minor"/>
    </font>
    <font>
      <b/>
      <sz val="11"/>
      <name val="Sylfaen"/>
      <family val="1"/>
      <charset val="204"/>
    </font>
    <font>
      <b/>
      <sz val="12"/>
      <color rgb="FFFF0000"/>
      <name val="Sylfaen"/>
      <family val="1"/>
      <charset val="204"/>
    </font>
    <font>
      <b/>
      <u/>
      <sz val="12"/>
      <color rgb="FFFF0000"/>
      <name val="Sylfaen"/>
      <family val="1"/>
      <charset val="204"/>
    </font>
    <font>
      <b/>
      <i/>
      <sz val="9"/>
      <color rgb="FFFF0000"/>
      <name val="Sylfaen"/>
      <family val="1"/>
      <charset val="204"/>
    </font>
    <font>
      <u/>
      <sz val="11"/>
      <name val="Sylfaen"/>
      <family val="1"/>
      <charset val="204"/>
    </font>
    <font>
      <b/>
      <u/>
      <sz val="12"/>
      <color theme="5" tint="-0.249977111117893"/>
      <name val="Sylfaen"/>
      <family val="1"/>
    </font>
    <font>
      <b/>
      <sz val="12"/>
      <color rgb="FFFF0000"/>
      <name val="Calibri"/>
      <family val="2"/>
      <scheme val="minor"/>
    </font>
    <font>
      <u/>
      <sz val="11"/>
      <color rgb="FFFF0000"/>
      <name val="Sylfaen"/>
      <family val="1"/>
    </font>
    <font>
      <b/>
      <sz val="14"/>
      <color rgb="FFFF0000"/>
      <name val="Sylfaen"/>
      <family val="1"/>
      <charset val="204"/>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FFF00"/>
        <bgColor indexed="64"/>
      </patternFill>
    </fill>
  </fills>
  <borders count="9">
    <border>
      <left/>
      <right/>
      <top/>
      <bottom/>
      <diagonal/>
    </border>
    <border>
      <left style="hair">
        <color theme="1"/>
      </left>
      <right style="hair">
        <color theme="1"/>
      </right>
      <top style="hair">
        <color theme="1"/>
      </top>
      <bottom style="hair">
        <color theme="1"/>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style="hair">
        <color theme="1"/>
      </right>
      <top style="hair">
        <color theme="1"/>
      </top>
      <bottom/>
      <diagonal/>
    </border>
    <border>
      <left style="hair">
        <color theme="1"/>
      </left>
      <right style="hair">
        <color theme="1"/>
      </right>
      <top/>
      <bottom/>
      <diagonal/>
    </border>
    <border>
      <left style="hair">
        <color theme="1"/>
      </left>
      <right style="hair">
        <color theme="1"/>
      </right>
      <top/>
      <bottom style="hair">
        <color theme="1"/>
      </bottom>
      <diagonal/>
    </border>
    <border>
      <left style="hair">
        <color theme="1"/>
      </left>
      <right/>
      <top/>
      <bottom/>
      <diagonal/>
    </border>
  </borders>
  <cellStyleXfs count="14">
    <xf numFmtId="0" fontId="0" fillId="0" borderId="0"/>
    <xf numFmtId="43" fontId="11"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12" fillId="0" borderId="0"/>
    <xf numFmtId="0" fontId="9" fillId="0" borderId="0"/>
    <xf numFmtId="9" fontId="5" fillId="0" borderId="0" applyFont="0" applyFill="0" applyBorder="0" applyAlignment="0" applyProtection="0"/>
    <xf numFmtId="164" fontId="5" fillId="0" borderId="0" applyFont="0" applyFill="0" applyBorder="0" applyAlignment="0" applyProtection="0"/>
    <xf numFmtId="0" fontId="3" fillId="0" borderId="0"/>
    <xf numFmtId="43" fontId="3" fillId="0" borderId="0" applyFont="0" applyFill="0" applyBorder="0" applyAlignment="0" applyProtection="0"/>
    <xf numFmtId="0" fontId="5" fillId="0" borderId="0"/>
    <xf numFmtId="0" fontId="5" fillId="0" borderId="0"/>
    <xf numFmtId="43" fontId="5" fillId="0" borderId="0" applyFont="0" applyFill="0" applyBorder="0" applyAlignment="0" applyProtection="0"/>
  </cellStyleXfs>
  <cellXfs count="138">
    <xf numFmtId="0" fontId="0" fillId="0" borderId="0" xfId="0"/>
    <xf numFmtId="0" fontId="8" fillId="2" borderId="0" xfId="0" applyFont="1" applyFill="1" applyAlignment="1">
      <alignment vertical="center" wrapText="1"/>
    </xf>
    <xf numFmtId="0" fontId="8" fillId="2" borderId="0" xfId="0" applyFont="1" applyFill="1" applyAlignment="1">
      <alignment horizontal="center" vertical="center" wrapText="1"/>
    </xf>
    <xf numFmtId="165" fontId="8" fillId="2" borderId="0" xfId="0" applyNumberFormat="1" applyFont="1" applyFill="1" applyAlignment="1">
      <alignment vertical="center" wrapText="1"/>
    </xf>
    <xf numFmtId="0" fontId="15" fillId="2" borderId="0" xfId="0" applyFont="1" applyFill="1" applyAlignment="1">
      <alignment vertical="center" wrapText="1"/>
    </xf>
    <xf numFmtId="0" fontId="16" fillId="2" borderId="0" xfId="0" applyFont="1" applyFill="1" applyAlignment="1">
      <alignment vertical="center" wrapText="1"/>
    </xf>
    <xf numFmtId="0" fontId="6" fillId="2" borderId="0" xfId="0" applyFont="1" applyFill="1" applyAlignment="1">
      <alignment vertical="center" wrapText="1"/>
    </xf>
    <xf numFmtId="49" fontId="8" fillId="2" borderId="0" xfId="0" applyNumberFormat="1" applyFont="1" applyFill="1" applyBorder="1" applyAlignment="1">
      <alignment horizontal="center" vertical="center" wrapText="1"/>
    </xf>
    <xf numFmtId="49" fontId="6" fillId="2" borderId="0" xfId="0" applyNumberFormat="1" applyFont="1" applyFill="1" applyBorder="1" applyAlignment="1">
      <alignment horizontal="center" vertical="center" wrapText="1"/>
    </xf>
    <xf numFmtId="49" fontId="21" fillId="2" borderId="0" xfId="0" applyNumberFormat="1" applyFont="1" applyFill="1" applyBorder="1" applyAlignment="1">
      <alignment horizontal="center" vertical="center" wrapText="1"/>
    </xf>
    <xf numFmtId="0" fontId="21" fillId="2" borderId="0" xfId="0" applyFont="1" applyFill="1" applyAlignment="1">
      <alignment vertical="center" wrapText="1"/>
    </xf>
    <xf numFmtId="0" fontId="20" fillId="2" borderId="0" xfId="0" applyFont="1" applyFill="1" applyAlignment="1">
      <alignment vertical="center" wrapText="1"/>
    </xf>
    <xf numFmtId="0" fontId="14" fillId="2" borderId="0" xfId="0" applyFont="1" applyFill="1" applyBorder="1" applyAlignment="1">
      <alignment horizontal="center" vertical="center" wrapText="1"/>
    </xf>
    <xf numFmtId="49" fontId="16" fillId="2" borderId="0"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49" fontId="27" fillId="4" borderId="1" xfId="0" applyNumberFormat="1" applyFont="1" applyFill="1" applyBorder="1" applyAlignment="1">
      <alignment horizontal="center" vertical="center" wrapText="1"/>
    </xf>
    <xf numFmtId="0" fontId="28" fillId="4" borderId="1" xfId="0" applyFont="1" applyFill="1" applyBorder="1" applyAlignment="1">
      <alignment vertical="center" wrapText="1"/>
    </xf>
    <xf numFmtId="165" fontId="26" fillId="4" borderId="1" xfId="0" applyNumberFormat="1" applyFont="1" applyFill="1" applyBorder="1" applyAlignment="1">
      <alignment horizontal="center" vertical="center" wrapText="1"/>
    </xf>
    <xf numFmtId="0" fontId="31" fillId="2" borderId="1" xfId="0" applyFont="1" applyFill="1" applyBorder="1" applyAlignment="1">
      <alignment horizontal="center" vertical="center" wrapText="1"/>
    </xf>
    <xf numFmtId="49" fontId="32" fillId="2" borderId="1" xfId="0" applyNumberFormat="1" applyFont="1" applyFill="1" applyBorder="1" applyAlignment="1">
      <alignment horizontal="center" vertical="center" wrapText="1"/>
    </xf>
    <xf numFmtId="0" fontId="28" fillId="2" borderId="1" xfId="0" applyFont="1" applyFill="1" applyBorder="1" applyAlignment="1">
      <alignment vertical="center" wrapText="1"/>
    </xf>
    <xf numFmtId="165" fontId="31" fillId="2" borderId="1" xfId="0" applyNumberFormat="1" applyFont="1" applyFill="1" applyBorder="1" applyAlignment="1">
      <alignment horizontal="center" vertical="center" wrapText="1"/>
    </xf>
    <xf numFmtId="165" fontId="38" fillId="2" borderId="1" xfId="0" applyNumberFormat="1" applyFont="1" applyFill="1" applyBorder="1" applyAlignment="1">
      <alignment horizontal="center" vertical="center" wrapText="1"/>
    </xf>
    <xf numFmtId="0" fontId="26" fillId="2" borderId="1" xfId="0" applyFont="1" applyFill="1" applyBorder="1" applyAlignment="1">
      <alignment horizontal="center" vertical="center" wrapText="1"/>
    </xf>
    <xf numFmtId="49" fontId="27" fillId="2" borderId="1" xfId="0" applyNumberFormat="1" applyFont="1" applyFill="1" applyBorder="1" applyAlignment="1">
      <alignment horizontal="center" vertical="center" wrapText="1"/>
    </xf>
    <xf numFmtId="3" fontId="26" fillId="2" borderId="1" xfId="0" applyNumberFormat="1" applyFont="1" applyFill="1" applyBorder="1" applyAlignment="1">
      <alignment horizontal="center" vertical="center" wrapText="1"/>
    </xf>
    <xf numFmtId="0" fontId="34" fillId="2" borderId="1" xfId="0" applyFont="1" applyFill="1" applyBorder="1" applyAlignment="1">
      <alignment vertical="center" wrapText="1"/>
    </xf>
    <xf numFmtId="3" fontId="35" fillId="2" borderId="1" xfId="0"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49" fontId="19" fillId="3" borderId="1" xfId="0" applyNumberFormat="1" applyFont="1" applyFill="1" applyBorder="1" applyAlignment="1">
      <alignment horizontal="center" vertical="center" wrapText="1"/>
    </xf>
    <xf numFmtId="165" fontId="17" fillId="3" borderId="1" xfId="0" applyNumberFormat="1" applyFont="1" applyFill="1" applyBorder="1" applyAlignment="1">
      <alignment horizontal="center" vertical="center" wrapText="1"/>
    </xf>
    <xf numFmtId="165" fontId="18" fillId="3"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165" fontId="17" fillId="2" borderId="1" xfId="0" applyNumberFormat="1" applyFont="1" applyFill="1" applyBorder="1" applyAlignment="1">
      <alignment horizontal="center" vertical="center" wrapText="1"/>
    </xf>
    <xf numFmtId="165" fontId="18" fillId="2" borderId="1" xfId="0" applyNumberFormat="1" applyFont="1" applyFill="1" applyBorder="1" applyAlignment="1">
      <alignment horizontal="center" vertical="center" wrapText="1"/>
    </xf>
    <xf numFmtId="0" fontId="25" fillId="2" borderId="1" xfId="0" applyFont="1" applyFill="1" applyBorder="1" applyAlignment="1">
      <alignment horizontal="center" vertical="center" wrapText="1"/>
    </xf>
    <xf numFmtId="0" fontId="8" fillId="2" borderId="1" xfId="0" applyFont="1" applyFill="1" applyBorder="1" applyAlignment="1">
      <alignment vertical="center" wrapText="1"/>
    </xf>
    <xf numFmtId="165" fontId="7"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49" fontId="19" fillId="2" borderId="1" xfId="0" applyNumberFormat="1" applyFont="1" applyFill="1" applyBorder="1" applyAlignment="1">
      <alignment horizontal="center" vertical="center" wrapText="1"/>
    </xf>
    <xf numFmtId="0" fontId="10" fillId="2" borderId="1" xfId="0" applyFont="1" applyFill="1" applyBorder="1" applyAlignment="1">
      <alignment vertical="center" wrapText="1"/>
    </xf>
    <xf numFmtId="0" fontId="36" fillId="2" borderId="1" xfId="0" applyFont="1" applyFill="1" applyBorder="1" applyAlignment="1">
      <alignment vertical="center" wrapText="1"/>
    </xf>
    <xf numFmtId="165" fontId="25" fillId="2" borderId="1" xfId="0" applyNumberFormat="1" applyFont="1" applyFill="1" applyBorder="1" applyAlignment="1">
      <alignment horizontal="center" vertical="center" wrapText="1"/>
    </xf>
    <xf numFmtId="0" fontId="39" fillId="2" borderId="1" xfId="0" applyFont="1" applyFill="1" applyBorder="1" applyAlignment="1">
      <alignment horizontal="center" vertical="center" wrapText="1"/>
    </xf>
    <xf numFmtId="49" fontId="40" fillId="2" borderId="1" xfId="0" applyNumberFormat="1" applyFont="1" applyFill="1" applyBorder="1" applyAlignment="1">
      <alignment horizontal="center" vertical="center" wrapText="1"/>
    </xf>
    <xf numFmtId="0" fontId="41" fillId="2" borderId="1" xfId="0" applyFont="1" applyFill="1" applyBorder="1" applyAlignment="1">
      <alignment vertical="center" wrapText="1"/>
    </xf>
    <xf numFmtId="165" fontId="39" fillId="2" borderId="1" xfId="0" applyNumberFormat="1" applyFont="1" applyFill="1" applyBorder="1" applyAlignment="1">
      <alignment horizontal="center" vertical="center" wrapText="1"/>
    </xf>
    <xf numFmtId="0" fontId="43" fillId="2" borderId="1" xfId="0" applyFont="1" applyFill="1" applyBorder="1" applyAlignment="1">
      <alignment vertical="center" wrapText="1"/>
    </xf>
    <xf numFmtId="165" fontId="42" fillId="2" borderId="1" xfId="0" applyNumberFormat="1" applyFont="1" applyFill="1" applyBorder="1" applyAlignment="1">
      <alignment horizontal="center" vertical="center" wrapText="1"/>
    </xf>
    <xf numFmtId="165" fontId="26" fillId="2" borderId="1" xfId="0" applyNumberFormat="1" applyFont="1" applyFill="1" applyBorder="1" applyAlignment="1">
      <alignment horizontal="center" vertical="center" wrapText="1"/>
    </xf>
    <xf numFmtId="0" fontId="10" fillId="3" borderId="1" xfId="0" applyFont="1" applyFill="1" applyBorder="1" applyAlignment="1">
      <alignment vertical="center" wrapText="1"/>
    </xf>
    <xf numFmtId="0" fontId="22" fillId="3" borderId="1" xfId="0" applyFont="1" applyFill="1" applyBorder="1" applyAlignment="1">
      <alignment horizontal="center" vertical="center" wrapText="1"/>
    </xf>
    <xf numFmtId="49" fontId="23" fillId="3" borderId="1" xfId="0" applyNumberFormat="1" applyFont="1" applyFill="1" applyBorder="1" applyAlignment="1">
      <alignment horizontal="center" vertical="center" wrapText="1"/>
    </xf>
    <xf numFmtId="0" fontId="24" fillId="3" borderId="1" xfId="0" applyFont="1" applyFill="1" applyBorder="1" applyAlignment="1">
      <alignment vertical="center" wrapText="1"/>
    </xf>
    <xf numFmtId="165" fontId="22" fillId="3" borderId="1" xfId="0" applyNumberFormat="1" applyFont="1" applyFill="1" applyBorder="1" applyAlignment="1">
      <alignment horizontal="center" vertical="center" wrapText="1"/>
    </xf>
    <xf numFmtId="165" fontId="37" fillId="3" borderId="1" xfId="0" applyNumberFormat="1" applyFont="1" applyFill="1" applyBorder="1" applyAlignment="1">
      <alignment horizontal="center" vertical="center" wrapText="1"/>
    </xf>
    <xf numFmtId="165" fontId="37" fillId="2" borderId="1" xfId="0" applyNumberFormat="1" applyFont="1" applyFill="1" applyBorder="1" applyAlignment="1">
      <alignment horizontal="center" vertical="center" wrapText="1"/>
    </xf>
    <xf numFmtId="49" fontId="29" fillId="2" borderId="1" xfId="0" applyNumberFormat="1" applyFont="1" applyFill="1" applyBorder="1" applyAlignment="1">
      <alignment horizontal="center" vertical="center" wrapText="1"/>
    </xf>
    <xf numFmtId="165" fontId="22" fillId="2" borderId="1" xfId="0" applyNumberFormat="1" applyFont="1" applyFill="1" applyBorder="1" applyAlignment="1">
      <alignment horizontal="center" vertical="center" wrapText="1"/>
    </xf>
    <xf numFmtId="0" fontId="44" fillId="0" borderId="1" xfId="0" applyFont="1" applyBorder="1"/>
    <xf numFmtId="49" fontId="45" fillId="2" borderId="1" xfId="0" applyNumberFormat="1" applyFont="1" applyFill="1" applyBorder="1" applyAlignment="1">
      <alignment horizontal="center" vertical="center" wrapText="1"/>
    </xf>
    <xf numFmtId="165" fontId="47" fillId="2" borderId="1" xfId="0" applyNumberFormat="1" applyFont="1" applyFill="1" applyBorder="1" applyAlignment="1">
      <alignment horizontal="center" vertical="center" wrapText="1"/>
    </xf>
    <xf numFmtId="165" fontId="48" fillId="2" borderId="0" xfId="0" applyNumberFormat="1" applyFont="1" applyFill="1" applyAlignment="1">
      <alignment vertical="center" wrapText="1"/>
    </xf>
    <xf numFmtId="165" fontId="25" fillId="0" borderId="1" xfId="0" applyNumberFormat="1" applyFont="1" applyFill="1" applyBorder="1" applyAlignment="1">
      <alignment horizontal="center" vertical="center" wrapText="1"/>
    </xf>
    <xf numFmtId="0" fontId="39" fillId="3" borderId="1" xfId="0" applyFont="1" applyFill="1" applyBorder="1" applyAlignment="1">
      <alignment horizontal="center" vertical="center" wrapText="1"/>
    </xf>
    <xf numFmtId="49" fontId="40" fillId="3" borderId="1" xfId="0" applyNumberFormat="1" applyFont="1" applyFill="1" applyBorder="1" applyAlignment="1">
      <alignment horizontal="center" vertical="center" wrapText="1"/>
    </xf>
    <xf numFmtId="0" fontId="41" fillId="3" borderId="1" xfId="0" applyFont="1" applyFill="1" applyBorder="1" applyAlignment="1">
      <alignment vertical="center" wrapText="1"/>
    </xf>
    <xf numFmtId="165" fontId="39" fillId="3" borderId="1" xfId="0" applyNumberFormat="1" applyFont="1" applyFill="1" applyBorder="1" applyAlignment="1">
      <alignment horizontal="center" vertical="center" wrapText="1"/>
    </xf>
    <xf numFmtId="165" fontId="42" fillId="3"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9" fontId="49" fillId="2" borderId="1" xfId="0" applyNumberFormat="1" applyFont="1" applyFill="1" applyBorder="1" applyAlignment="1">
      <alignment horizontal="center" vertical="center" wrapText="1"/>
    </xf>
    <xf numFmtId="0" fontId="44" fillId="2" borderId="1" xfId="0" applyFont="1" applyFill="1" applyBorder="1" applyAlignment="1">
      <alignment vertical="center" wrapText="1"/>
    </xf>
    <xf numFmtId="165" fontId="50"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0" fontId="8" fillId="2" borderId="0" xfId="0" applyFont="1" applyFill="1" applyBorder="1" applyAlignment="1">
      <alignment horizontal="center" vertical="center" wrapText="1"/>
    </xf>
    <xf numFmtId="165" fontId="54" fillId="2" borderId="1" xfId="0" applyNumberFormat="1" applyFont="1" applyFill="1" applyBorder="1" applyAlignment="1">
      <alignment horizontal="center" vertical="center" wrapText="1"/>
    </xf>
    <xf numFmtId="165" fontId="55" fillId="3" borderId="1" xfId="0" applyNumberFormat="1" applyFont="1" applyFill="1" applyBorder="1" applyAlignment="1">
      <alignment horizontal="center" vertical="center" wrapText="1"/>
    </xf>
    <xf numFmtId="0" fontId="53" fillId="2" borderId="0" xfId="0" applyFont="1" applyFill="1" applyAlignment="1">
      <alignment vertical="center" wrapText="1"/>
    </xf>
    <xf numFmtId="0" fontId="56" fillId="2" borderId="0" xfId="0" applyFont="1" applyFill="1" applyAlignment="1">
      <alignment vertical="center" wrapText="1"/>
    </xf>
    <xf numFmtId="0" fontId="57" fillId="2" borderId="0" xfId="0" applyFont="1" applyFill="1" applyAlignment="1">
      <alignment vertical="center" wrapText="1"/>
    </xf>
    <xf numFmtId="0" fontId="54" fillId="3" borderId="1" xfId="0" applyFont="1" applyFill="1" applyBorder="1" applyAlignment="1">
      <alignment vertical="center" wrapText="1"/>
    </xf>
    <xf numFmtId="165" fontId="17" fillId="5" borderId="1" xfId="0" applyNumberFormat="1"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5" borderId="1" xfId="0" applyFont="1" applyFill="1" applyBorder="1" applyAlignment="1">
      <alignment vertical="center" wrapText="1"/>
    </xf>
    <xf numFmtId="49" fontId="29" fillId="5" borderId="1" xfId="0" applyNumberFormat="1" applyFont="1" applyFill="1" applyBorder="1" applyAlignment="1">
      <alignment horizontal="center" vertical="center" wrapText="1"/>
    </xf>
    <xf numFmtId="0" fontId="44" fillId="0" borderId="1" xfId="0" applyFont="1" applyBorder="1" applyAlignment="1">
      <alignment horizontal="left" vertical="center" wrapText="1"/>
    </xf>
    <xf numFmtId="0" fontId="8" fillId="2" borderId="0"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8" fillId="2" borderId="0"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165" fontId="7" fillId="0" borderId="1" xfId="0" applyNumberFormat="1" applyFont="1" applyFill="1" applyBorder="1" applyAlignment="1">
      <alignment horizontal="center" vertical="center" wrapText="1"/>
    </xf>
    <xf numFmtId="165" fontId="18" fillId="0" borderId="1" xfId="0"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165" fontId="18" fillId="5" borderId="1" xfId="0" applyNumberFormat="1" applyFont="1" applyFill="1" applyBorder="1" applyAlignment="1">
      <alignment horizontal="center" vertical="center" wrapText="1"/>
    </xf>
    <xf numFmtId="4" fontId="61" fillId="2" borderId="0" xfId="0" applyNumberFormat="1" applyFont="1" applyFill="1" applyAlignment="1">
      <alignment vertical="center" wrapText="1"/>
    </xf>
    <xf numFmtId="4" fontId="48" fillId="2" borderId="0" xfId="0" applyNumberFormat="1" applyFont="1" applyFill="1" applyAlignment="1">
      <alignment vertical="center" wrapText="1"/>
    </xf>
    <xf numFmtId="4" fontId="62" fillId="2" borderId="0" xfId="0" applyNumberFormat="1" applyFont="1" applyFill="1" applyAlignment="1">
      <alignment vertical="center" wrapText="1"/>
    </xf>
    <xf numFmtId="4" fontId="63" fillId="2" borderId="0" xfId="0" applyNumberFormat="1" applyFont="1" applyFill="1" applyAlignment="1">
      <alignment vertical="center" wrapText="1"/>
    </xf>
    <xf numFmtId="4" fontId="64" fillId="2" borderId="0" xfId="0" applyNumberFormat="1" applyFont="1" applyFill="1" applyAlignment="1">
      <alignment vertical="center" wrapText="1"/>
    </xf>
    <xf numFmtId="165" fontId="47" fillId="3" borderId="1" xfId="0" applyNumberFormat="1" applyFont="1" applyFill="1" applyBorder="1" applyAlignment="1">
      <alignment horizontal="center" vertical="center" wrapText="1"/>
    </xf>
    <xf numFmtId="4" fontId="65" fillId="2" borderId="0" xfId="0" applyNumberFormat="1" applyFont="1" applyFill="1" applyAlignment="1">
      <alignment vertical="center" wrapText="1"/>
    </xf>
    <xf numFmtId="43" fontId="66" fillId="2" borderId="0" xfId="13" applyFont="1" applyFill="1" applyAlignment="1">
      <alignment vertical="center" wrapText="1"/>
    </xf>
    <xf numFmtId="43" fontId="8" fillId="2" borderId="0" xfId="0" applyNumberFormat="1" applyFont="1" applyFill="1" applyAlignment="1">
      <alignment vertical="center" wrapText="1"/>
    </xf>
    <xf numFmtId="43" fontId="61" fillId="2" borderId="0" xfId="0" applyNumberFormat="1" applyFont="1" applyFill="1" applyAlignment="1">
      <alignment vertical="center" wrapText="1"/>
    </xf>
    <xf numFmtId="165" fontId="6" fillId="2" borderId="0" xfId="0" applyNumberFormat="1" applyFont="1" applyFill="1" applyAlignment="1">
      <alignment vertical="center" wrapText="1"/>
    </xf>
    <xf numFmtId="165" fontId="67" fillId="3" borderId="1" xfId="0" applyNumberFormat="1" applyFont="1" applyFill="1" applyBorder="1" applyAlignment="1">
      <alignment horizontal="center" vertical="center" wrapText="1"/>
    </xf>
    <xf numFmtId="0" fontId="25" fillId="5" borderId="1" xfId="0" applyFont="1" applyFill="1" applyBorder="1" applyAlignment="1">
      <alignment horizontal="center" vertical="center" wrapText="1"/>
    </xf>
    <xf numFmtId="165" fontId="7" fillId="5" borderId="1" xfId="0" applyNumberFormat="1" applyFont="1" applyFill="1" applyBorder="1" applyAlignment="1">
      <alignment horizontal="center" vertical="center" wrapText="1"/>
    </xf>
    <xf numFmtId="165" fontId="25" fillId="5" borderId="1" xfId="0" applyNumberFormat="1" applyFont="1" applyFill="1" applyBorder="1" applyAlignment="1">
      <alignment horizontal="center" vertical="center" wrapText="1"/>
    </xf>
    <xf numFmtId="165" fontId="60" fillId="2" borderId="1" xfId="0" applyNumberFormat="1" applyFont="1" applyFill="1" applyBorder="1" applyAlignment="1">
      <alignment horizontal="left" vertical="center" wrapText="1"/>
    </xf>
    <xf numFmtId="0" fontId="68" fillId="2" borderId="0" xfId="0" applyFont="1" applyFill="1" applyAlignment="1">
      <alignment vertical="center" wrapText="1"/>
    </xf>
    <xf numFmtId="0" fontId="10" fillId="2" borderId="1" xfId="0" applyFont="1" applyFill="1" applyBorder="1" applyAlignment="1">
      <alignment horizontal="center" vertical="center" wrapText="1"/>
    </xf>
    <xf numFmtId="0" fontId="8" fillId="2" borderId="0" xfId="0"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0" fontId="56" fillId="2" borderId="8"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30" fillId="2" borderId="0" xfId="0" applyFont="1" applyFill="1" applyAlignment="1">
      <alignment horizontal="center" vertical="center" wrapText="1"/>
    </xf>
    <xf numFmtId="0" fontId="8" fillId="2" borderId="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10" fillId="2" borderId="1" xfId="0" applyFont="1" applyFill="1" applyBorder="1" applyAlignment="1">
      <alignment horizontal="center" vertical="center" wrapText="1"/>
    </xf>
    <xf numFmtId="165" fontId="60" fillId="2" borderId="5" xfId="0" applyNumberFormat="1" applyFont="1" applyFill="1" applyBorder="1" applyAlignment="1">
      <alignment horizontal="left" vertical="center" wrapText="1"/>
    </xf>
    <xf numFmtId="165" fontId="60" fillId="2" borderId="6" xfId="0" applyNumberFormat="1" applyFont="1" applyFill="1" applyBorder="1" applyAlignment="1">
      <alignment horizontal="left" vertical="center" wrapText="1"/>
    </xf>
    <xf numFmtId="165" fontId="60" fillId="2" borderId="7" xfId="0" applyNumberFormat="1" applyFont="1" applyFill="1" applyBorder="1" applyAlignment="1">
      <alignment horizontal="left" vertical="center" wrapText="1"/>
    </xf>
    <xf numFmtId="0" fontId="33" fillId="2" borderId="8" xfId="0" applyFont="1" applyFill="1" applyBorder="1" applyAlignment="1">
      <alignment horizontal="center" vertical="center" wrapText="1"/>
    </xf>
    <xf numFmtId="0" fontId="33" fillId="2" borderId="0" xfId="0" applyFont="1" applyFill="1" applyBorder="1" applyAlignment="1">
      <alignment horizontal="center" vertical="center" wrapText="1"/>
    </xf>
    <xf numFmtId="4" fontId="62" fillId="2" borderId="8" xfId="0" applyNumberFormat="1" applyFont="1" applyFill="1" applyBorder="1" applyAlignment="1">
      <alignment horizontal="center" vertical="center" wrapText="1"/>
    </xf>
    <xf numFmtId="165" fontId="60" fillId="2" borderId="5" xfId="0" applyNumberFormat="1" applyFont="1" applyFill="1" applyBorder="1" applyAlignment="1">
      <alignment horizontal="center" vertical="center" wrapText="1"/>
    </xf>
    <xf numFmtId="165" fontId="60" fillId="2" borderId="6" xfId="0" applyNumberFormat="1" applyFont="1" applyFill="1" applyBorder="1" applyAlignment="1">
      <alignment horizontal="center" vertical="center" wrapText="1"/>
    </xf>
    <xf numFmtId="165" fontId="60" fillId="2" borderId="7" xfId="0" applyNumberFormat="1" applyFont="1" applyFill="1" applyBorder="1" applyAlignment="1">
      <alignment horizontal="center" vertical="center" wrapText="1"/>
    </xf>
  </cellXfs>
  <cellStyles count="14">
    <cellStyle name="Comma" xfId="13" builtinId="3"/>
    <cellStyle name="Comma 2" xfId="1"/>
    <cellStyle name="Comma 3" xfId="2"/>
    <cellStyle name="Comma 4" xfId="8"/>
    <cellStyle name="Comma 5" xfId="10"/>
    <cellStyle name="Normal" xfId="0" builtinId="0"/>
    <cellStyle name="Normal 2" xfId="3"/>
    <cellStyle name="Normal 2 2" xfId="4"/>
    <cellStyle name="Normal 3" xfId="5"/>
    <cellStyle name="Normal 4" xfId="6"/>
    <cellStyle name="Normal 5" xfId="9"/>
    <cellStyle name="Normal 6" xfId="11"/>
    <cellStyle name="Normal 7" xfId="12"/>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385"/>
  <sheetViews>
    <sheetView view="pageBreakPreview" topLeftCell="B207" zoomScale="70" zoomScaleNormal="73" zoomScaleSheetLayoutView="70" workbookViewId="0">
      <selection activeCell="U219" sqref="U219"/>
    </sheetView>
  </sheetViews>
  <sheetFormatPr defaultColWidth="9.140625" defaultRowHeight="15" x14ac:dyDescent="0.25"/>
  <cols>
    <col min="1" max="1" width="4" style="77" hidden="1" customWidth="1"/>
    <col min="2" max="2" width="15.140625" style="2" customWidth="1"/>
    <col min="3" max="3" width="13" style="2" customWidth="1"/>
    <col min="4" max="4" width="55.5703125" style="1" customWidth="1"/>
    <col min="5" max="5" width="16" style="1" customWidth="1"/>
    <col min="6" max="6" width="17" style="1" customWidth="1"/>
    <col min="7" max="8" width="14.85546875" style="1" customWidth="1"/>
    <col min="9" max="9" width="16" style="1" customWidth="1"/>
    <col min="10" max="10" width="17.5703125" style="1" customWidth="1"/>
    <col min="11" max="11" width="13.28515625" style="1" customWidth="1"/>
    <col min="12" max="12" width="14.140625" style="2" customWidth="1"/>
    <col min="13" max="13" width="17.85546875" style="1" customWidth="1"/>
    <col min="14" max="14" width="16.7109375" style="1" customWidth="1"/>
    <col min="15" max="15" width="14" style="1" customWidth="1"/>
    <col min="16" max="16" width="14.140625" style="2" customWidth="1"/>
    <col min="17" max="17" width="17.85546875" style="1" customWidth="1"/>
    <col min="18" max="18" width="16.7109375" style="1" customWidth="1"/>
    <col min="19" max="19" width="14" style="1" customWidth="1"/>
    <col min="20" max="20" width="14.140625" style="2" customWidth="1"/>
    <col min="21" max="21" width="22.28515625" style="1" customWidth="1"/>
    <col min="22" max="16384" width="9.140625" style="1"/>
  </cols>
  <sheetData>
    <row r="2" spans="1:20" ht="18" x14ac:dyDescent="0.25">
      <c r="S2" s="119" t="s">
        <v>414</v>
      </c>
      <c r="T2" s="119"/>
    </row>
    <row r="3" spans="1:20" ht="21" x14ac:dyDescent="0.25">
      <c r="B3" s="120" t="s">
        <v>389</v>
      </c>
      <c r="C3" s="120"/>
      <c r="D3" s="120"/>
      <c r="E3" s="120"/>
      <c r="F3" s="120"/>
      <c r="G3" s="120"/>
      <c r="H3" s="120"/>
      <c r="I3" s="120"/>
      <c r="J3" s="120"/>
      <c r="K3" s="120"/>
      <c r="L3" s="120"/>
      <c r="M3" s="120"/>
      <c r="N3" s="120"/>
      <c r="O3" s="120"/>
      <c r="P3" s="120"/>
      <c r="Q3" s="120"/>
      <c r="R3" s="120"/>
      <c r="S3" s="120"/>
      <c r="T3" s="120"/>
    </row>
    <row r="4" spans="1:20" x14ac:dyDescent="0.25">
      <c r="F4" s="3"/>
      <c r="J4" s="3"/>
      <c r="N4" s="3"/>
      <c r="O4" s="3"/>
      <c r="R4" s="3"/>
      <c r="S4" s="3"/>
    </row>
    <row r="5" spans="1:20" ht="18" x14ac:dyDescent="0.25">
      <c r="F5" s="65"/>
      <c r="G5" s="3"/>
      <c r="J5" s="65"/>
      <c r="K5" s="3"/>
      <c r="N5" s="65"/>
      <c r="O5" s="119"/>
      <c r="P5" s="119"/>
      <c r="R5" s="65"/>
    </row>
    <row r="6" spans="1:20" ht="18" customHeight="1" x14ac:dyDescent="0.25">
      <c r="A6" s="121"/>
      <c r="B6" s="122" t="s">
        <v>0</v>
      </c>
      <c r="C6" s="122" t="s">
        <v>1</v>
      </c>
      <c r="D6" s="122" t="s">
        <v>2</v>
      </c>
      <c r="E6" s="125" t="s">
        <v>390</v>
      </c>
      <c r="F6" s="126"/>
      <c r="G6" s="126"/>
      <c r="H6" s="126"/>
      <c r="I6" s="126"/>
      <c r="J6" s="126"/>
      <c r="K6" s="126"/>
      <c r="L6" s="126"/>
      <c r="M6" s="126"/>
      <c r="N6" s="126"/>
      <c r="O6" s="126"/>
      <c r="P6" s="126"/>
      <c r="Q6" s="126"/>
      <c r="R6" s="126"/>
      <c r="S6" s="126"/>
      <c r="T6" s="127"/>
    </row>
    <row r="7" spans="1:20" ht="18" x14ac:dyDescent="0.25">
      <c r="A7" s="121"/>
      <c r="B7" s="123"/>
      <c r="C7" s="123"/>
      <c r="D7" s="123"/>
      <c r="E7" s="128" t="s">
        <v>3</v>
      </c>
      <c r="F7" s="128"/>
      <c r="G7" s="128"/>
      <c r="H7" s="128"/>
      <c r="I7" s="128" t="s">
        <v>147</v>
      </c>
      <c r="J7" s="128"/>
      <c r="K7" s="128"/>
      <c r="L7" s="128"/>
      <c r="M7" s="128" t="s">
        <v>154</v>
      </c>
      <c r="N7" s="128"/>
      <c r="O7" s="128"/>
      <c r="P7" s="128"/>
      <c r="Q7" s="128" t="s">
        <v>388</v>
      </c>
      <c r="R7" s="128"/>
      <c r="S7" s="128"/>
      <c r="T7" s="128"/>
    </row>
    <row r="8" spans="1:20" ht="90" x14ac:dyDescent="0.25">
      <c r="A8" s="121"/>
      <c r="B8" s="124"/>
      <c r="C8" s="124"/>
      <c r="D8" s="124"/>
      <c r="E8" s="14" t="s">
        <v>9</v>
      </c>
      <c r="F8" s="15" t="s">
        <v>10</v>
      </c>
      <c r="G8" s="15" t="s">
        <v>11</v>
      </c>
      <c r="H8" s="15" t="s">
        <v>12</v>
      </c>
      <c r="I8" s="14" t="s">
        <v>9</v>
      </c>
      <c r="J8" s="15" t="s">
        <v>10</v>
      </c>
      <c r="K8" s="15" t="s">
        <v>11</v>
      </c>
      <c r="L8" s="15" t="s">
        <v>12</v>
      </c>
      <c r="M8" s="14" t="s">
        <v>9</v>
      </c>
      <c r="N8" s="15" t="s">
        <v>10</v>
      </c>
      <c r="O8" s="15" t="s">
        <v>11</v>
      </c>
      <c r="P8" s="15" t="s">
        <v>12</v>
      </c>
      <c r="Q8" s="14" t="s">
        <v>9</v>
      </c>
      <c r="R8" s="15" t="s">
        <v>10</v>
      </c>
      <c r="S8" s="15" t="s">
        <v>11</v>
      </c>
      <c r="T8" s="15" t="s">
        <v>12</v>
      </c>
    </row>
    <row r="9" spans="1:20" s="4" customFormat="1" ht="60.75" x14ac:dyDescent="0.25">
      <c r="A9" s="12"/>
      <c r="B9" s="16" t="s">
        <v>327</v>
      </c>
      <c r="C9" s="17" t="s">
        <v>148</v>
      </c>
      <c r="D9" s="18" t="s">
        <v>17</v>
      </c>
      <c r="E9" s="19">
        <f>F9+G9+H9</f>
        <v>3864900</v>
      </c>
      <c r="F9" s="19">
        <f t="shared" ref="F9:H12" si="0">F13+F63+F113+F340+F345+F352</f>
        <v>3863800</v>
      </c>
      <c r="G9" s="19">
        <f t="shared" si="0"/>
        <v>0</v>
      </c>
      <c r="H9" s="19">
        <f t="shared" si="0"/>
        <v>1100</v>
      </c>
      <c r="I9" s="19">
        <f>J9+K9+L9</f>
        <v>4165000</v>
      </c>
      <c r="J9" s="19">
        <f t="shared" ref="J9:L12" si="1">J13+J63+J113+J340+J345+J352</f>
        <v>4163800</v>
      </c>
      <c r="K9" s="19">
        <f t="shared" si="1"/>
        <v>0</v>
      </c>
      <c r="L9" s="19">
        <f t="shared" si="1"/>
        <v>1200</v>
      </c>
      <c r="M9" s="19">
        <f>N9+O9+P9</f>
        <v>4265000</v>
      </c>
      <c r="N9" s="19">
        <f t="shared" ref="N9:P12" si="2">N13+N63+N113+N340+N345+N352</f>
        <v>4263800</v>
      </c>
      <c r="O9" s="19">
        <f t="shared" si="2"/>
        <v>0</v>
      </c>
      <c r="P9" s="19">
        <f t="shared" si="2"/>
        <v>1200</v>
      </c>
      <c r="Q9" s="19">
        <f>R9+S9+T9</f>
        <v>4365100</v>
      </c>
      <c r="R9" s="19">
        <f t="shared" ref="R9:T12" si="3">R13+R63+R113+R340+R345+R352</f>
        <v>4363800</v>
      </c>
      <c r="S9" s="19">
        <f t="shared" si="3"/>
        <v>0</v>
      </c>
      <c r="T9" s="19">
        <f t="shared" si="3"/>
        <v>1300</v>
      </c>
    </row>
    <row r="10" spans="1:20" s="4" customFormat="1" ht="21" x14ac:dyDescent="0.25">
      <c r="A10" s="12"/>
      <c r="B10" s="20"/>
      <c r="C10" s="21"/>
      <c r="D10" s="22" t="s">
        <v>151</v>
      </c>
      <c r="E10" s="23">
        <f t="shared" ref="E10:E83" si="4">SUM(F10:H10)</f>
        <v>8214</v>
      </c>
      <c r="F10" s="24">
        <f t="shared" si="0"/>
        <v>8214</v>
      </c>
      <c r="G10" s="24">
        <f t="shared" si="0"/>
        <v>0</v>
      </c>
      <c r="H10" s="24">
        <f t="shared" si="0"/>
        <v>0</v>
      </c>
      <c r="I10" s="23">
        <f t="shared" ref="I10:I83" si="5">SUM(J10:L10)</f>
        <v>8254</v>
      </c>
      <c r="J10" s="24">
        <f t="shared" si="1"/>
        <v>8254</v>
      </c>
      <c r="K10" s="24">
        <f t="shared" si="1"/>
        <v>0</v>
      </c>
      <c r="L10" s="24">
        <f t="shared" si="1"/>
        <v>0</v>
      </c>
      <c r="M10" s="23">
        <f t="shared" ref="M10:M83" si="6">SUM(N10:P10)</f>
        <v>8254</v>
      </c>
      <c r="N10" s="24">
        <f t="shared" si="2"/>
        <v>8254</v>
      </c>
      <c r="O10" s="24">
        <f t="shared" si="2"/>
        <v>0</v>
      </c>
      <c r="P10" s="24">
        <f t="shared" si="2"/>
        <v>0</v>
      </c>
      <c r="Q10" s="23">
        <f t="shared" ref="Q10:Q83" si="7">SUM(R10:T10)</f>
        <v>8254</v>
      </c>
      <c r="R10" s="24">
        <f t="shared" si="3"/>
        <v>8254</v>
      </c>
      <c r="S10" s="24">
        <f t="shared" si="3"/>
        <v>0</v>
      </c>
      <c r="T10" s="24">
        <f t="shared" si="3"/>
        <v>0</v>
      </c>
    </row>
    <row r="11" spans="1:20" s="4" customFormat="1" ht="21" x14ac:dyDescent="0.25">
      <c r="A11" s="12"/>
      <c r="B11" s="20"/>
      <c r="C11" s="21"/>
      <c r="D11" s="22" t="s">
        <v>152</v>
      </c>
      <c r="E11" s="23">
        <f t="shared" si="4"/>
        <v>2840</v>
      </c>
      <c r="F11" s="24">
        <f t="shared" si="0"/>
        <v>2840</v>
      </c>
      <c r="G11" s="24">
        <f t="shared" si="0"/>
        <v>0</v>
      </c>
      <c r="H11" s="24">
        <f t="shared" si="0"/>
        <v>0</v>
      </c>
      <c r="I11" s="23">
        <f t="shared" si="5"/>
        <v>2840</v>
      </c>
      <c r="J11" s="24">
        <f t="shared" si="1"/>
        <v>2840</v>
      </c>
      <c r="K11" s="24">
        <f t="shared" si="1"/>
        <v>0</v>
      </c>
      <c r="L11" s="24">
        <f t="shared" si="1"/>
        <v>0</v>
      </c>
      <c r="M11" s="23">
        <f t="shared" si="6"/>
        <v>2840</v>
      </c>
      <c r="N11" s="24">
        <f t="shared" si="2"/>
        <v>2840</v>
      </c>
      <c r="O11" s="24">
        <f t="shared" si="2"/>
        <v>0</v>
      </c>
      <c r="P11" s="24">
        <f t="shared" si="2"/>
        <v>0</v>
      </c>
      <c r="Q11" s="23">
        <f t="shared" si="7"/>
        <v>2840</v>
      </c>
      <c r="R11" s="24">
        <f t="shared" si="3"/>
        <v>2840</v>
      </c>
      <c r="S11" s="24">
        <f t="shared" si="3"/>
        <v>0</v>
      </c>
      <c r="T11" s="24">
        <f t="shared" si="3"/>
        <v>0</v>
      </c>
    </row>
    <row r="12" spans="1:20" s="4" customFormat="1" ht="21" x14ac:dyDescent="0.25">
      <c r="A12" s="12"/>
      <c r="B12" s="20"/>
      <c r="C12" s="21"/>
      <c r="D12" s="22" t="s">
        <v>153</v>
      </c>
      <c r="E12" s="23">
        <f t="shared" si="4"/>
        <v>5374</v>
      </c>
      <c r="F12" s="24">
        <f t="shared" si="0"/>
        <v>5374</v>
      </c>
      <c r="G12" s="24">
        <f t="shared" si="0"/>
        <v>0</v>
      </c>
      <c r="H12" s="24">
        <f t="shared" si="0"/>
        <v>0</v>
      </c>
      <c r="I12" s="23">
        <f t="shared" si="5"/>
        <v>5414</v>
      </c>
      <c r="J12" s="24">
        <f t="shared" si="1"/>
        <v>5414</v>
      </c>
      <c r="K12" s="24">
        <f t="shared" si="1"/>
        <v>0</v>
      </c>
      <c r="L12" s="24">
        <f t="shared" si="1"/>
        <v>0</v>
      </c>
      <c r="M12" s="23">
        <f t="shared" si="6"/>
        <v>5414</v>
      </c>
      <c r="N12" s="24">
        <f t="shared" si="2"/>
        <v>5414</v>
      </c>
      <c r="O12" s="24">
        <f t="shared" si="2"/>
        <v>0</v>
      </c>
      <c r="P12" s="24">
        <f t="shared" si="2"/>
        <v>0</v>
      </c>
      <c r="Q12" s="23">
        <f t="shared" si="7"/>
        <v>5414</v>
      </c>
      <c r="R12" s="24">
        <f t="shared" si="3"/>
        <v>5414</v>
      </c>
      <c r="S12" s="24">
        <f t="shared" si="3"/>
        <v>0</v>
      </c>
      <c r="T12" s="24">
        <f t="shared" si="3"/>
        <v>0</v>
      </c>
    </row>
    <row r="13" spans="1:20" s="5" customFormat="1" ht="81" x14ac:dyDescent="0.25">
      <c r="A13" s="13"/>
      <c r="B13" s="16" t="s">
        <v>7</v>
      </c>
      <c r="C13" s="17"/>
      <c r="D13" s="18" t="s">
        <v>463</v>
      </c>
      <c r="E13" s="19">
        <f t="shared" si="4"/>
        <v>61050</v>
      </c>
      <c r="F13" s="19">
        <f t="shared" ref="F13:H16" si="8">F17+F25+F32+F37+F45+F50+F55</f>
        <v>59950</v>
      </c>
      <c r="G13" s="19">
        <f t="shared" si="8"/>
        <v>0</v>
      </c>
      <c r="H13" s="19">
        <f t="shared" si="8"/>
        <v>1100</v>
      </c>
      <c r="I13" s="19">
        <f t="shared" si="5"/>
        <v>61150</v>
      </c>
      <c r="J13" s="19">
        <f t="shared" ref="J13:L16" si="9">J17+J25+J32+J37+J45+J50+J55</f>
        <v>59950</v>
      </c>
      <c r="K13" s="19">
        <f t="shared" si="9"/>
        <v>0</v>
      </c>
      <c r="L13" s="19">
        <f t="shared" si="9"/>
        <v>1200</v>
      </c>
      <c r="M13" s="19">
        <f t="shared" si="6"/>
        <v>61150</v>
      </c>
      <c r="N13" s="19">
        <f t="shared" ref="N13:P16" si="10">N17+N25+N32+N37+N45+N50+N55</f>
        <v>59950</v>
      </c>
      <c r="O13" s="19">
        <f t="shared" si="10"/>
        <v>0</v>
      </c>
      <c r="P13" s="19">
        <f t="shared" si="10"/>
        <v>1200</v>
      </c>
      <c r="Q13" s="19">
        <f t="shared" si="7"/>
        <v>61250</v>
      </c>
      <c r="R13" s="19">
        <f t="shared" ref="R13:T16" si="11">R17+R25+R32+R37+R45+R50+R55</f>
        <v>59950</v>
      </c>
      <c r="S13" s="19">
        <f t="shared" si="11"/>
        <v>0</v>
      </c>
      <c r="T13" s="19">
        <f t="shared" si="11"/>
        <v>1300</v>
      </c>
    </row>
    <row r="14" spans="1:20" s="5" customFormat="1" ht="20.25" x14ac:dyDescent="0.25">
      <c r="A14" s="13"/>
      <c r="B14" s="25"/>
      <c r="C14" s="26"/>
      <c r="D14" s="22" t="s">
        <v>151</v>
      </c>
      <c r="E14" s="27">
        <f t="shared" si="4"/>
        <v>3415</v>
      </c>
      <c r="F14" s="27">
        <f t="shared" si="8"/>
        <v>3415</v>
      </c>
      <c r="G14" s="27">
        <f t="shared" si="8"/>
        <v>0</v>
      </c>
      <c r="H14" s="27">
        <f t="shared" si="8"/>
        <v>0</v>
      </c>
      <c r="I14" s="27">
        <f t="shared" si="5"/>
        <v>3415</v>
      </c>
      <c r="J14" s="27">
        <f t="shared" si="9"/>
        <v>3415</v>
      </c>
      <c r="K14" s="27">
        <f t="shared" si="9"/>
        <v>0</v>
      </c>
      <c r="L14" s="27">
        <f t="shared" si="9"/>
        <v>0</v>
      </c>
      <c r="M14" s="27">
        <f t="shared" si="6"/>
        <v>3415</v>
      </c>
      <c r="N14" s="27">
        <f t="shared" si="10"/>
        <v>3415</v>
      </c>
      <c r="O14" s="27">
        <f t="shared" si="10"/>
        <v>0</v>
      </c>
      <c r="P14" s="27">
        <f t="shared" si="10"/>
        <v>0</v>
      </c>
      <c r="Q14" s="27">
        <f t="shared" si="7"/>
        <v>3415</v>
      </c>
      <c r="R14" s="27">
        <f t="shared" si="11"/>
        <v>3415</v>
      </c>
      <c r="S14" s="27">
        <f t="shared" si="11"/>
        <v>0</v>
      </c>
      <c r="T14" s="27">
        <f t="shared" si="11"/>
        <v>0</v>
      </c>
    </row>
    <row r="15" spans="1:20" s="5" customFormat="1" ht="20.25" x14ac:dyDescent="0.25">
      <c r="A15" s="13"/>
      <c r="B15" s="25"/>
      <c r="C15" s="26"/>
      <c r="D15" s="28" t="s">
        <v>152</v>
      </c>
      <c r="E15" s="29">
        <f t="shared" si="4"/>
        <v>2840</v>
      </c>
      <c r="F15" s="29">
        <f t="shared" si="8"/>
        <v>2840</v>
      </c>
      <c r="G15" s="29">
        <f t="shared" si="8"/>
        <v>0</v>
      </c>
      <c r="H15" s="29">
        <f t="shared" si="8"/>
        <v>0</v>
      </c>
      <c r="I15" s="29">
        <f t="shared" si="5"/>
        <v>2840</v>
      </c>
      <c r="J15" s="29">
        <f t="shared" si="9"/>
        <v>2840</v>
      </c>
      <c r="K15" s="29">
        <f t="shared" si="9"/>
        <v>0</v>
      </c>
      <c r="L15" s="29">
        <f t="shared" si="9"/>
        <v>0</v>
      </c>
      <c r="M15" s="29">
        <f t="shared" si="6"/>
        <v>2840</v>
      </c>
      <c r="N15" s="29">
        <f t="shared" si="10"/>
        <v>2840</v>
      </c>
      <c r="O15" s="29">
        <f t="shared" si="10"/>
        <v>0</v>
      </c>
      <c r="P15" s="29">
        <f t="shared" si="10"/>
        <v>0</v>
      </c>
      <c r="Q15" s="29">
        <f t="shared" si="7"/>
        <v>2840</v>
      </c>
      <c r="R15" s="29">
        <f t="shared" si="11"/>
        <v>2840</v>
      </c>
      <c r="S15" s="29">
        <f t="shared" si="11"/>
        <v>0</v>
      </c>
      <c r="T15" s="29">
        <f t="shared" si="11"/>
        <v>0</v>
      </c>
    </row>
    <row r="16" spans="1:20" s="5" customFormat="1" ht="20.25" x14ac:dyDescent="0.25">
      <c r="A16" s="13"/>
      <c r="B16" s="25"/>
      <c r="C16" s="26"/>
      <c r="D16" s="28" t="s">
        <v>153</v>
      </c>
      <c r="E16" s="29">
        <f t="shared" si="4"/>
        <v>575</v>
      </c>
      <c r="F16" s="29">
        <f t="shared" si="8"/>
        <v>575</v>
      </c>
      <c r="G16" s="29">
        <f t="shared" si="8"/>
        <v>0</v>
      </c>
      <c r="H16" s="29">
        <f t="shared" si="8"/>
        <v>0</v>
      </c>
      <c r="I16" s="29">
        <f t="shared" si="5"/>
        <v>575</v>
      </c>
      <c r="J16" s="29">
        <f t="shared" si="9"/>
        <v>575</v>
      </c>
      <c r="K16" s="29">
        <f t="shared" si="9"/>
        <v>0</v>
      </c>
      <c r="L16" s="29">
        <f t="shared" si="9"/>
        <v>0</v>
      </c>
      <c r="M16" s="29">
        <f t="shared" si="6"/>
        <v>575</v>
      </c>
      <c r="N16" s="29">
        <f t="shared" si="10"/>
        <v>575</v>
      </c>
      <c r="O16" s="29">
        <f t="shared" si="10"/>
        <v>0</v>
      </c>
      <c r="P16" s="29">
        <f t="shared" si="10"/>
        <v>0</v>
      </c>
      <c r="Q16" s="29">
        <f t="shared" si="7"/>
        <v>575</v>
      </c>
      <c r="R16" s="29">
        <f t="shared" si="11"/>
        <v>575</v>
      </c>
      <c r="S16" s="29">
        <f t="shared" si="11"/>
        <v>0</v>
      </c>
      <c r="T16" s="29">
        <f t="shared" si="11"/>
        <v>0</v>
      </c>
    </row>
    <row r="17" spans="1:21" s="6" customFormat="1" ht="106.5" customHeight="1" x14ac:dyDescent="0.25">
      <c r="A17" s="8"/>
      <c r="B17" s="30" t="s">
        <v>8</v>
      </c>
      <c r="C17" s="31"/>
      <c r="D17" s="31" t="s">
        <v>446</v>
      </c>
      <c r="E17" s="32">
        <f t="shared" si="4"/>
        <v>12300</v>
      </c>
      <c r="F17" s="33">
        <f>SUM(F21:F24)</f>
        <v>12300</v>
      </c>
      <c r="G17" s="33">
        <f>SUM(G21:G24)</f>
        <v>0</v>
      </c>
      <c r="H17" s="33">
        <f>SUM(H21:H24)</f>
        <v>0</v>
      </c>
      <c r="I17" s="32">
        <f t="shared" si="5"/>
        <v>12300</v>
      </c>
      <c r="J17" s="33">
        <f>SUM(J21:J24)</f>
        <v>12300</v>
      </c>
      <c r="K17" s="33">
        <f>SUM(K21:K24)</f>
        <v>0</v>
      </c>
      <c r="L17" s="33">
        <f>SUM(L21:L24)</f>
        <v>0</v>
      </c>
      <c r="M17" s="32">
        <f t="shared" si="6"/>
        <v>12300</v>
      </c>
      <c r="N17" s="33">
        <f>SUM(N21:N24)</f>
        <v>12300</v>
      </c>
      <c r="O17" s="33">
        <f>SUM(O21:O24)</f>
        <v>0</v>
      </c>
      <c r="P17" s="33">
        <f>SUM(P21:P24)</f>
        <v>0</v>
      </c>
      <c r="Q17" s="32">
        <f t="shared" si="7"/>
        <v>12300</v>
      </c>
      <c r="R17" s="33">
        <f>SUM(R21:R24)</f>
        <v>12300</v>
      </c>
      <c r="S17" s="33">
        <f>SUM(S21:S24)</f>
        <v>0</v>
      </c>
      <c r="T17" s="33">
        <f>SUM(T21:T24)</f>
        <v>0</v>
      </c>
      <c r="U17" s="1"/>
    </row>
    <row r="18" spans="1:21" s="6" customFormat="1" ht="15.75" x14ac:dyDescent="0.25">
      <c r="A18" s="8"/>
      <c r="B18" s="34"/>
      <c r="C18" s="34"/>
      <c r="D18" s="35" t="s">
        <v>151</v>
      </c>
      <c r="E18" s="36">
        <f t="shared" si="4"/>
        <v>384</v>
      </c>
      <c r="F18" s="36">
        <f t="shared" ref="F18:P18" si="12">SUM(F19:F20)</f>
        <v>384</v>
      </c>
      <c r="G18" s="36">
        <f t="shared" si="12"/>
        <v>0</v>
      </c>
      <c r="H18" s="36">
        <f t="shared" si="12"/>
        <v>0</v>
      </c>
      <c r="I18" s="36">
        <f t="shared" si="5"/>
        <v>384</v>
      </c>
      <c r="J18" s="36">
        <f>SUM(J19:J20)</f>
        <v>384</v>
      </c>
      <c r="K18" s="36">
        <f t="shared" si="12"/>
        <v>0</v>
      </c>
      <c r="L18" s="36">
        <f t="shared" si="12"/>
        <v>0</v>
      </c>
      <c r="M18" s="36">
        <f t="shared" si="6"/>
        <v>384</v>
      </c>
      <c r="N18" s="36">
        <f>SUM(N19:N20)</f>
        <v>384</v>
      </c>
      <c r="O18" s="36">
        <f t="shared" si="12"/>
        <v>0</v>
      </c>
      <c r="P18" s="36">
        <f t="shared" si="12"/>
        <v>0</v>
      </c>
      <c r="Q18" s="36">
        <f t="shared" si="7"/>
        <v>384</v>
      </c>
      <c r="R18" s="36">
        <f>SUM(R19:R20)</f>
        <v>384</v>
      </c>
      <c r="S18" s="36">
        <f>SUM(S19:S20)</f>
        <v>0</v>
      </c>
      <c r="T18" s="36">
        <f>SUM(T19:T20)</f>
        <v>0</v>
      </c>
    </row>
    <row r="19" spans="1:21" s="6" customFormat="1" ht="15.75" x14ac:dyDescent="0.25">
      <c r="A19" s="8"/>
      <c r="B19" s="34"/>
      <c r="C19" s="34"/>
      <c r="D19" s="35" t="s">
        <v>152</v>
      </c>
      <c r="E19" s="36">
        <f t="shared" si="4"/>
        <v>245</v>
      </c>
      <c r="F19" s="37">
        <f>184+61</f>
        <v>245</v>
      </c>
      <c r="G19" s="37">
        <v>0</v>
      </c>
      <c r="H19" s="37">
        <v>0</v>
      </c>
      <c r="I19" s="36">
        <f t="shared" si="5"/>
        <v>245</v>
      </c>
      <c r="J19" s="37">
        <f>184+61</f>
        <v>245</v>
      </c>
      <c r="K19" s="37">
        <v>0</v>
      </c>
      <c r="L19" s="37">
        <v>0</v>
      </c>
      <c r="M19" s="36">
        <f t="shared" si="6"/>
        <v>245</v>
      </c>
      <c r="N19" s="37">
        <f>184+61</f>
        <v>245</v>
      </c>
      <c r="O19" s="37">
        <v>0</v>
      </c>
      <c r="P19" s="37">
        <v>0</v>
      </c>
      <c r="Q19" s="36">
        <f t="shared" si="7"/>
        <v>245</v>
      </c>
      <c r="R19" s="37">
        <f>184+61</f>
        <v>245</v>
      </c>
      <c r="S19" s="37">
        <v>0</v>
      </c>
      <c r="T19" s="37">
        <v>0</v>
      </c>
    </row>
    <row r="20" spans="1:21" s="6" customFormat="1" ht="15.75" x14ac:dyDescent="0.25">
      <c r="A20" s="8"/>
      <c r="B20" s="34"/>
      <c r="C20" s="34"/>
      <c r="D20" s="35" t="s">
        <v>153</v>
      </c>
      <c r="E20" s="36">
        <f t="shared" si="4"/>
        <v>139</v>
      </c>
      <c r="F20" s="37">
        <f>114+25</f>
        <v>139</v>
      </c>
      <c r="G20" s="37">
        <v>0</v>
      </c>
      <c r="H20" s="37">
        <v>0</v>
      </c>
      <c r="I20" s="36">
        <f t="shared" si="5"/>
        <v>139</v>
      </c>
      <c r="J20" s="37">
        <f>114+25</f>
        <v>139</v>
      </c>
      <c r="K20" s="37">
        <v>0</v>
      </c>
      <c r="L20" s="37">
        <v>0</v>
      </c>
      <c r="M20" s="36">
        <f t="shared" si="6"/>
        <v>139</v>
      </c>
      <c r="N20" s="37">
        <f>114+25</f>
        <v>139</v>
      </c>
      <c r="O20" s="37">
        <v>0</v>
      </c>
      <c r="P20" s="37">
        <v>0</v>
      </c>
      <c r="Q20" s="36">
        <f t="shared" si="7"/>
        <v>139</v>
      </c>
      <c r="R20" s="37">
        <f>114+25</f>
        <v>139</v>
      </c>
      <c r="S20" s="37">
        <v>0</v>
      </c>
      <c r="T20" s="37">
        <v>0</v>
      </c>
    </row>
    <row r="21" spans="1:21" ht="30" x14ac:dyDescent="0.25">
      <c r="A21" s="7"/>
      <c r="B21" s="38"/>
      <c r="C21" s="34" t="s">
        <v>4</v>
      </c>
      <c r="D21" s="39" t="s">
        <v>13</v>
      </c>
      <c r="E21" s="40">
        <f t="shared" si="4"/>
        <v>5000</v>
      </c>
      <c r="F21" s="37">
        <v>5000</v>
      </c>
      <c r="G21" s="37">
        <v>0</v>
      </c>
      <c r="H21" s="37">
        <v>0</v>
      </c>
      <c r="I21" s="40">
        <f t="shared" si="5"/>
        <v>5000</v>
      </c>
      <c r="J21" s="37">
        <v>5000</v>
      </c>
      <c r="K21" s="37">
        <v>0</v>
      </c>
      <c r="L21" s="37">
        <v>0</v>
      </c>
      <c r="M21" s="40">
        <f t="shared" si="6"/>
        <v>5000</v>
      </c>
      <c r="N21" s="37">
        <v>5000</v>
      </c>
      <c r="O21" s="37">
        <v>0</v>
      </c>
      <c r="P21" s="37">
        <v>0</v>
      </c>
      <c r="Q21" s="40">
        <f t="shared" si="7"/>
        <v>5000</v>
      </c>
      <c r="R21" s="37">
        <v>5000</v>
      </c>
      <c r="S21" s="37">
        <v>0</v>
      </c>
      <c r="T21" s="37">
        <v>0</v>
      </c>
    </row>
    <row r="22" spans="1:21" ht="30" x14ac:dyDescent="0.25">
      <c r="A22" s="7"/>
      <c r="B22" s="38"/>
      <c r="C22" s="34" t="s">
        <v>5</v>
      </c>
      <c r="D22" s="39" t="s">
        <v>14</v>
      </c>
      <c r="E22" s="40">
        <f t="shared" si="4"/>
        <v>2300</v>
      </c>
      <c r="F22" s="37">
        <v>2300</v>
      </c>
      <c r="G22" s="37">
        <v>0</v>
      </c>
      <c r="H22" s="37">
        <v>0</v>
      </c>
      <c r="I22" s="40">
        <f t="shared" si="5"/>
        <v>2300</v>
      </c>
      <c r="J22" s="37">
        <v>2300</v>
      </c>
      <c r="K22" s="37">
        <v>0</v>
      </c>
      <c r="L22" s="37">
        <v>0</v>
      </c>
      <c r="M22" s="40">
        <f t="shared" si="6"/>
        <v>2300</v>
      </c>
      <c r="N22" s="37">
        <v>2300</v>
      </c>
      <c r="O22" s="37">
        <v>0</v>
      </c>
      <c r="P22" s="37">
        <v>0</v>
      </c>
      <c r="Q22" s="40">
        <f t="shared" si="7"/>
        <v>2300</v>
      </c>
      <c r="R22" s="37">
        <v>2300</v>
      </c>
      <c r="S22" s="37">
        <v>0</v>
      </c>
      <c r="T22" s="37">
        <v>0</v>
      </c>
    </row>
    <row r="23" spans="1:21" ht="30" x14ac:dyDescent="0.25">
      <c r="A23" s="7"/>
      <c r="B23" s="38"/>
      <c r="C23" s="34" t="s">
        <v>6</v>
      </c>
      <c r="D23" s="39" t="s">
        <v>15</v>
      </c>
      <c r="E23" s="40">
        <f t="shared" si="4"/>
        <v>2200</v>
      </c>
      <c r="F23" s="37">
        <v>2200</v>
      </c>
      <c r="G23" s="37">
        <v>0</v>
      </c>
      <c r="H23" s="37">
        <v>0</v>
      </c>
      <c r="I23" s="40">
        <f t="shared" si="5"/>
        <v>2200</v>
      </c>
      <c r="J23" s="37">
        <v>2200</v>
      </c>
      <c r="K23" s="37">
        <v>0</v>
      </c>
      <c r="L23" s="37">
        <v>0</v>
      </c>
      <c r="M23" s="40">
        <f t="shared" si="6"/>
        <v>2200</v>
      </c>
      <c r="N23" s="37">
        <v>2200</v>
      </c>
      <c r="O23" s="37">
        <v>0</v>
      </c>
      <c r="P23" s="37">
        <v>0</v>
      </c>
      <c r="Q23" s="40">
        <f t="shared" si="7"/>
        <v>2200</v>
      </c>
      <c r="R23" s="37">
        <v>2200</v>
      </c>
      <c r="S23" s="37">
        <v>0</v>
      </c>
      <c r="T23" s="37">
        <v>0</v>
      </c>
    </row>
    <row r="24" spans="1:21" ht="30" x14ac:dyDescent="0.25">
      <c r="A24" s="7"/>
      <c r="B24" s="38"/>
      <c r="C24" s="34" t="s">
        <v>415</v>
      </c>
      <c r="D24" s="39" t="s">
        <v>432</v>
      </c>
      <c r="E24" s="40">
        <f t="shared" si="4"/>
        <v>2800</v>
      </c>
      <c r="F24" s="37">
        <v>2800</v>
      </c>
      <c r="G24" s="37">
        <v>0</v>
      </c>
      <c r="H24" s="37">
        <v>0</v>
      </c>
      <c r="I24" s="40">
        <f t="shared" si="5"/>
        <v>2800</v>
      </c>
      <c r="J24" s="37">
        <v>2800</v>
      </c>
      <c r="K24" s="37">
        <v>0</v>
      </c>
      <c r="L24" s="37">
        <v>0</v>
      </c>
      <c r="M24" s="40">
        <f t="shared" si="6"/>
        <v>2800</v>
      </c>
      <c r="N24" s="37">
        <v>2800</v>
      </c>
      <c r="O24" s="37">
        <v>0</v>
      </c>
      <c r="P24" s="37">
        <v>0</v>
      </c>
      <c r="Q24" s="40">
        <f t="shared" si="7"/>
        <v>2800</v>
      </c>
      <c r="R24" s="37">
        <v>2800</v>
      </c>
      <c r="S24" s="37">
        <v>0</v>
      </c>
      <c r="T24" s="37">
        <v>0</v>
      </c>
      <c r="U24" s="80"/>
    </row>
    <row r="25" spans="1:21" s="6" customFormat="1" ht="31.5" x14ac:dyDescent="0.25">
      <c r="A25" s="8"/>
      <c r="B25" s="30" t="s">
        <v>16</v>
      </c>
      <c r="C25" s="31"/>
      <c r="D25" s="31" t="s">
        <v>22</v>
      </c>
      <c r="E25" s="32">
        <f t="shared" si="4"/>
        <v>4300</v>
      </c>
      <c r="F25" s="33">
        <f>SUM(F29:F31)</f>
        <v>4300</v>
      </c>
      <c r="G25" s="33">
        <f>SUM(G29:G31)</f>
        <v>0</v>
      </c>
      <c r="H25" s="33">
        <f>SUM(H29:H31)</f>
        <v>0</v>
      </c>
      <c r="I25" s="32">
        <f t="shared" si="5"/>
        <v>4300</v>
      </c>
      <c r="J25" s="33">
        <f>SUM(J29:J31)</f>
        <v>4300</v>
      </c>
      <c r="K25" s="33">
        <f>SUM(K29:K31)</f>
        <v>0</v>
      </c>
      <c r="L25" s="33">
        <f>SUM(L29:L31)</f>
        <v>0</v>
      </c>
      <c r="M25" s="32">
        <f t="shared" si="6"/>
        <v>4300</v>
      </c>
      <c r="N25" s="33">
        <f>SUM(N29:N31)</f>
        <v>4300</v>
      </c>
      <c r="O25" s="33">
        <f>O29+O30+O31</f>
        <v>0</v>
      </c>
      <c r="P25" s="33">
        <f>P29+P30+P31</f>
        <v>0</v>
      </c>
      <c r="Q25" s="32">
        <f t="shared" si="7"/>
        <v>4300</v>
      </c>
      <c r="R25" s="33">
        <f>SUM(R29:R31)</f>
        <v>4300</v>
      </c>
      <c r="S25" s="33">
        <f>S29+S30+S31</f>
        <v>0</v>
      </c>
      <c r="T25" s="33">
        <f>T29+T30+T31</f>
        <v>0</v>
      </c>
      <c r="U25" s="1"/>
    </row>
    <row r="26" spans="1:21" s="6" customFormat="1" ht="15.75" x14ac:dyDescent="0.25">
      <c r="A26" s="8"/>
      <c r="B26" s="34"/>
      <c r="C26" s="34"/>
      <c r="D26" s="35" t="s">
        <v>151</v>
      </c>
      <c r="E26" s="36">
        <f t="shared" si="4"/>
        <v>218</v>
      </c>
      <c r="F26" s="36">
        <f>SUM(F27:F28)</f>
        <v>218</v>
      </c>
      <c r="G26" s="36">
        <f>SUM(G27:G28)</f>
        <v>0</v>
      </c>
      <c r="H26" s="36">
        <f>SUM(H27:H28)</f>
        <v>0</v>
      </c>
      <c r="I26" s="36">
        <f t="shared" si="5"/>
        <v>218</v>
      </c>
      <c r="J26" s="36">
        <f>SUM(J27:J28)</f>
        <v>218</v>
      </c>
      <c r="K26" s="36">
        <f>SUM(K27:K28)</f>
        <v>0</v>
      </c>
      <c r="L26" s="36">
        <f>SUM(L27:L28)</f>
        <v>0</v>
      </c>
      <c r="M26" s="36">
        <f t="shared" si="6"/>
        <v>218</v>
      </c>
      <c r="N26" s="36">
        <f>SUM(N27:N28)</f>
        <v>218</v>
      </c>
      <c r="O26" s="36">
        <f>SUM(O27:O28)</f>
        <v>0</v>
      </c>
      <c r="P26" s="36">
        <f>SUM(P27:P28)</f>
        <v>0</v>
      </c>
      <c r="Q26" s="36">
        <f t="shared" si="7"/>
        <v>218</v>
      </c>
      <c r="R26" s="36">
        <f>SUM(R27:R28)</f>
        <v>218</v>
      </c>
      <c r="S26" s="36">
        <f>SUM(S27:S28)</f>
        <v>0</v>
      </c>
      <c r="T26" s="36">
        <f>SUM(T27:T28)</f>
        <v>0</v>
      </c>
    </row>
    <row r="27" spans="1:21" s="6" customFormat="1" ht="15.75" x14ac:dyDescent="0.25">
      <c r="A27" s="8"/>
      <c r="B27" s="34"/>
      <c r="C27" s="34"/>
      <c r="D27" s="35" t="s">
        <v>152</v>
      </c>
      <c r="E27" s="36">
        <f t="shared" si="4"/>
        <v>218</v>
      </c>
      <c r="F27" s="37">
        <f>147+25+46</f>
        <v>218</v>
      </c>
      <c r="G27" s="37">
        <v>0</v>
      </c>
      <c r="H27" s="37">
        <v>0</v>
      </c>
      <c r="I27" s="36">
        <f t="shared" si="5"/>
        <v>218</v>
      </c>
      <c r="J27" s="37">
        <f>147+25+46</f>
        <v>218</v>
      </c>
      <c r="K27" s="37">
        <v>0</v>
      </c>
      <c r="L27" s="37">
        <v>0</v>
      </c>
      <c r="M27" s="36">
        <f t="shared" si="6"/>
        <v>218</v>
      </c>
      <c r="N27" s="37">
        <f>147+25+46</f>
        <v>218</v>
      </c>
      <c r="O27" s="37">
        <v>0</v>
      </c>
      <c r="P27" s="37">
        <v>0</v>
      </c>
      <c r="Q27" s="36">
        <f t="shared" si="7"/>
        <v>218</v>
      </c>
      <c r="R27" s="37">
        <f>147+25+46</f>
        <v>218</v>
      </c>
      <c r="S27" s="37">
        <v>0</v>
      </c>
      <c r="T27" s="37">
        <v>0</v>
      </c>
    </row>
    <row r="28" spans="1:21" s="6" customFormat="1" ht="15.75" x14ac:dyDescent="0.25">
      <c r="A28" s="8"/>
      <c r="B28" s="34"/>
      <c r="C28" s="34"/>
      <c r="D28" s="35" t="s">
        <v>153</v>
      </c>
      <c r="E28" s="36">
        <f t="shared" si="4"/>
        <v>0</v>
      </c>
      <c r="F28" s="37">
        <v>0</v>
      </c>
      <c r="G28" s="37">
        <v>0</v>
      </c>
      <c r="H28" s="37">
        <v>0</v>
      </c>
      <c r="I28" s="36">
        <f t="shared" si="5"/>
        <v>0</v>
      </c>
      <c r="J28" s="37">
        <v>0</v>
      </c>
      <c r="K28" s="37">
        <v>0</v>
      </c>
      <c r="L28" s="37">
        <v>0</v>
      </c>
      <c r="M28" s="36">
        <f t="shared" si="6"/>
        <v>0</v>
      </c>
      <c r="N28" s="37">
        <v>0</v>
      </c>
      <c r="O28" s="37">
        <v>0</v>
      </c>
      <c r="P28" s="37">
        <v>0</v>
      </c>
      <c r="Q28" s="36">
        <f t="shared" si="7"/>
        <v>0</v>
      </c>
      <c r="R28" s="37">
        <v>0</v>
      </c>
      <c r="S28" s="37">
        <v>0</v>
      </c>
      <c r="T28" s="37">
        <v>0</v>
      </c>
    </row>
    <row r="29" spans="1:21" ht="15.75" x14ac:dyDescent="0.25">
      <c r="A29" s="7"/>
      <c r="B29" s="38"/>
      <c r="C29" s="34" t="s">
        <v>18</v>
      </c>
      <c r="D29" s="39" t="s">
        <v>23</v>
      </c>
      <c r="E29" s="40">
        <f t="shared" si="4"/>
        <v>4000</v>
      </c>
      <c r="F29" s="37">
        <v>4000</v>
      </c>
      <c r="G29" s="37">
        <v>0</v>
      </c>
      <c r="H29" s="37">
        <v>0</v>
      </c>
      <c r="I29" s="40">
        <f t="shared" si="5"/>
        <v>4000</v>
      </c>
      <c r="J29" s="37">
        <v>4000</v>
      </c>
      <c r="K29" s="37">
        <v>0</v>
      </c>
      <c r="L29" s="37">
        <v>0</v>
      </c>
      <c r="M29" s="40">
        <f t="shared" si="6"/>
        <v>4000</v>
      </c>
      <c r="N29" s="37">
        <v>4000</v>
      </c>
      <c r="O29" s="37">
        <v>0</v>
      </c>
      <c r="P29" s="37">
        <v>0</v>
      </c>
      <c r="Q29" s="40">
        <f t="shared" si="7"/>
        <v>4000</v>
      </c>
      <c r="R29" s="37">
        <v>4000</v>
      </c>
      <c r="S29" s="37">
        <v>0</v>
      </c>
      <c r="T29" s="37">
        <v>0</v>
      </c>
    </row>
    <row r="30" spans="1:21" ht="30" x14ac:dyDescent="0.25">
      <c r="A30" s="7"/>
      <c r="B30" s="38"/>
      <c r="C30" s="34" t="s">
        <v>19</v>
      </c>
      <c r="D30" s="39" t="s">
        <v>24</v>
      </c>
      <c r="E30" s="40">
        <f t="shared" si="4"/>
        <v>150</v>
      </c>
      <c r="F30" s="37">
        <v>150</v>
      </c>
      <c r="G30" s="37">
        <v>0</v>
      </c>
      <c r="H30" s="37">
        <v>0</v>
      </c>
      <c r="I30" s="40">
        <f t="shared" si="5"/>
        <v>150</v>
      </c>
      <c r="J30" s="37">
        <v>150</v>
      </c>
      <c r="K30" s="37">
        <v>0</v>
      </c>
      <c r="L30" s="37">
        <v>0</v>
      </c>
      <c r="M30" s="40">
        <f t="shared" si="6"/>
        <v>150</v>
      </c>
      <c r="N30" s="37">
        <v>150</v>
      </c>
      <c r="O30" s="37">
        <v>0</v>
      </c>
      <c r="P30" s="37">
        <v>0</v>
      </c>
      <c r="Q30" s="40">
        <f t="shared" si="7"/>
        <v>150</v>
      </c>
      <c r="R30" s="37">
        <v>150</v>
      </c>
      <c r="S30" s="37">
        <v>0</v>
      </c>
      <c r="T30" s="37">
        <v>0</v>
      </c>
    </row>
    <row r="31" spans="1:21" ht="30" x14ac:dyDescent="0.25">
      <c r="A31" s="7"/>
      <c r="B31" s="38"/>
      <c r="C31" s="34" t="s">
        <v>20</v>
      </c>
      <c r="D31" s="39" t="s">
        <v>25</v>
      </c>
      <c r="E31" s="40">
        <f t="shared" si="4"/>
        <v>150</v>
      </c>
      <c r="F31" s="37">
        <v>150</v>
      </c>
      <c r="G31" s="37">
        <v>0</v>
      </c>
      <c r="H31" s="37">
        <v>0</v>
      </c>
      <c r="I31" s="40">
        <f t="shared" si="5"/>
        <v>150</v>
      </c>
      <c r="J31" s="37">
        <v>150</v>
      </c>
      <c r="K31" s="37">
        <v>0</v>
      </c>
      <c r="L31" s="37">
        <v>0</v>
      </c>
      <c r="M31" s="40">
        <f t="shared" si="6"/>
        <v>150</v>
      </c>
      <c r="N31" s="37">
        <v>150</v>
      </c>
      <c r="O31" s="37">
        <v>0</v>
      </c>
      <c r="P31" s="37">
        <v>0</v>
      </c>
      <c r="Q31" s="40">
        <f t="shared" si="7"/>
        <v>150</v>
      </c>
      <c r="R31" s="37">
        <v>150</v>
      </c>
      <c r="S31" s="37">
        <v>0</v>
      </c>
      <c r="T31" s="37">
        <v>0</v>
      </c>
    </row>
    <row r="32" spans="1:21" ht="47.25" x14ac:dyDescent="0.25">
      <c r="B32" s="30" t="s">
        <v>21</v>
      </c>
      <c r="C32" s="31"/>
      <c r="D32" s="31" t="s">
        <v>30</v>
      </c>
      <c r="E32" s="32">
        <f t="shared" si="4"/>
        <v>12200</v>
      </c>
      <c r="F32" s="33">
        <f>SUM(F36)</f>
        <v>11500</v>
      </c>
      <c r="G32" s="33">
        <f>SUM(G36)</f>
        <v>0</v>
      </c>
      <c r="H32" s="33">
        <f>SUM(H36)</f>
        <v>700</v>
      </c>
      <c r="I32" s="32">
        <f t="shared" si="5"/>
        <v>12245</v>
      </c>
      <c r="J32" s="33">
        <f>SUM(J36)</f>
        <v>11500</v>
      </c>
      <c r="K32" s="33">
        <f>SUM(K36)</f>
        <v>0</v>
      </c>
      <c r="L32" s="33">
        <f>SUM(L36)</f>
        <v>745</v>
      </c>
      <c r="M32" s="32">
        <f t="shared" si="6"/>
        <v>12245</v>
      </c>
      <c r="N32" s="33">
        <f>SUM(N36)</f>
        <v>11500</v>
      </c>
      <c r="O32" s="33">
        <f>SUM(O36)</f>
        <v>0</v>
      </c>
      <c r="P32" s="33">
        <f>SUM(P36)</f>
        <v>745</v>
      </c>
      <c r="Q32" s="32">
        <f t="shared" si="7"/>
        <v>12340</v>
      </c>
      <c r="R32" s="33">
        <f>SUM(R36)</f>
        <v>11500</v>
      </c>
      <c r="S32" s="33">
        <f>SUM(S36)</f>
        <v>0</v>
      </c>
      <c r="T32" s="33">
        <f>SUM(T36)</f>
        <v>840</v>
      </c>
    </row>
    <row r="33" spans="1:21" s="6" customFormat="1" ht="15.75" x14ac:dyDescent="0.25">
      <c r="A33" s="8"/>
      <c r="B33" s="34"/>
      <c r="C33" s="34"/>
      <c r="D33" s="35" t="s">
        <v>151</v>
      </c>
      <c r="E33" s="36">
        <f t="shared" si="4"/>
        <v>353</v>
      </c>
      <c r="F33" s="37">
        <f>SUM(F34:F35)</f>
        <v>353</v>
      </c>
      <c r="G33" s="37">
        <f>SUM(G34:G35)</f>
        <v>0</v>
      </c>
      <c r="H33" s="37">
        <f>SUM(H34:H35)</f>
        <v>0</v>
      </c>
      <c r="I33" s="36">
        <f t="shared" si="5"/>
        <v>353</v>
      </c>
      <c r="J33" s="37">
        <f>SUM(J34:J35)</f>
        <v>353</v>
      </c>
      <c r="K33" s="37">
        <f>SUM(K34:K35)</f>
        <v>0</v>
      </c>
      <c r="L33" s="37">
        <f>SUM(L34:L35)</f>
        <v>0</v>
      </c>
      <c r="M33" s="36">
        <f t="shared" si="6"/>
        <v>353</v>
      </c>
      <c r="N33" s="37">
        <f>SUM(N34:N35)</f>
        <v>353</v>
      </c>
      <c r="O33" s="37">
        <f>SUM(O34:O35)</f>
        <v>0</v>
      </c>
      <c r="P33" s="37">
        <f>SUM(P34:P35)</f>
        <v>0</v>
      </c>
      <c r="Q33" s="36">
        <f t="shared" si="7"/>
        <v>353</v>
      </c>
      <c r="R33" s="37">
        <f>SUM(R34:R35)</f>
        <v>353</v>
      </c>
      <c r="S33" s="37">
        <f>SUM(S34:S35)</f>
        <v>0</v>
      </c>
      <c r="T33" s="37">
        <f>SUM(T34:T35)</f>
        <v>0</v>
      </c>
    </row>
    <row r="34" spans="1:21" s="6" customFormat="1" ht="15.75" x14ac:dyDescent="0.25">
      <c r="A34" s="8"/>
      <c r="B34" s="34"/>
      <c r="C34" s="34"/>
      <c r="D34" s="35" t="s">
        <v>152</v>
      </c>
      <c r="E34" s="36">
        <f t="shared" si="4"/>
        <v>309</v>
      </c>
      <c r="F34" s="37">
        <v>309</v>
      </c>
      <c r="G34" s="37">
        <v>0</v>
      </c>
      <c r="H34" s="37">
        <v>0</v>
      </c>
      <c r="I34" s="36">
        <f t="shared" si="5"/>
        <v>309</v>
      </c>
      <c r="J34" s="37">
        <v>309</v>
      </c>
      <c r="K34" s="37">
        <v>0</v>
      </c>
      <c r="L34" s="37">
        <v>0</v>
      </c>
      <c r="M34" s="36">
        <f t="shared" si="6"/>
        <v>309</v>
      </c>
      <c r="N34" s="37">
        <v>309</v>
      </c>
      <c r="O34" s="37">
        <v>0</v>
      </c>
      <c r="P34" s="37">
        <v>0</v>
      </c>
      <c r="Q34" s="36">
        <f t="shared" si="7"/>
        <v>309</v>
      </c>
      <c r="R34" s="37">
        <v>309</v>
      </c>
      <c r="S34" s="37">
        <v>0</v>
      </c>
      <c r="T34" s="37">
        <v>0</v>
      </c>
    </row>
    <row r="35" spans="1:21" s="6" customFormat="1" ht="15.75" x14ac:dyDescent="0.25">
      <c r="A35" s="8"/>
      <c r="B35" s="34"/>
      <c r="C35" s="34"/>
      <c r="D35" s="35" t="s">
        <v>153</v>
      </c>
      <c r="E35" s="36">
        <f t="shared" si="4"/>
        <v>44</v>
      </c>
      <c r="F35" s="37">
        <v>44</v>
      </c>
      <c r="G35" s="37">
        <v>0</v>
      </c>
      <c r="H35" s="37">
        <v>0</v>
      </c>
      <c r="I35" s="36">
        <f t="shared" si="5"/>
        <v>44</v>
      </c>
      <c r="J35" s="37">
        <v>44</v>
      </c>
      <c r="K35" s="37">
        <v>0</v>
      </c>
      <c r="L35" s="37">
        <v>0</v>
      </c>
      <c r="M35" s="36">
        <f t="shared" si="6"/>
        <v>44</v>
      </c>
      <c r="N35" s="37">
        <v>44</v>
      </c>
      <c r="O35" s="37">
        <v>0</v>
      </c>
      <c r="P35" s="37">
        <v>0</v>
      </c>
      <c r="Q35" s="36">
        <f t="shared" si="7"/>
        <v>44</v>
      </c>
      <c r="R35" s="37">
        <v>44</v>
      </c>
      <c r="S35" s="37">
        <v>0</v>
      </c>
      <c r="T35" s="37">
        <v>0</v>
      </c>
    </row>
    <row r="36" spans="1:21" s="6" customFormat="1" ht="15.75" x14ac:dyDescent="0.25">
      <c r="A36" s="8"/>
      <c r="B36" s="38"/>
      <c r="C36" s="34" t="s">
        <v>37</v>
      </c>
      <c r="D36" s="39" t="s">
        <v>31</v>
      </c>
      <c r="E36" s="36">
        <f t="shared" si="4"/>
        <v>12200</v>
      </c>
      <c r="F36" s="37">
        <v>11500</v>
      </c>
      <c r="G36" s="37">
        <v>0</v>
      </c>
      <c r="H36" s="37">
        <v>700</v>
      </c>
      <c r="I36" s="36">
        <f t="shared" si="5"/>
        <v>12245</v>
      </c>
      <c r="J36" s="37">
        <v>11500</v>
      </c>
      <c r="K36" s="37">
        <v>0</v>
      </c>
      <c r="L36" s="37">
        <v>745</v>
      </c>
      <c r="M36" s="36">
        <f t="shared" si="6"/>
        <v>12245</v>
      </c>
      <c r="N36" s="37">
        <v>11500</v>
      </c>
      <c r="O36" s="37">
        <v>0</v>
      </c>
      <c r="P36" s="37">
        <v>745</v>
      </c>
      <c r="Q36" s="36">
        <f t="shared" si="7"/>
        <v>12340</v>
      </c>
      <c r="R36" s="37">
        <v>11500</v>
      </c>
      <c r="S36" s="37">
        <v>0</v>
      </c>
      <c r="T36" s="37">
        <v>840</v>
      </c>
    </row>
    <row r="37" spans="1:21" ht="31.5" x14ac:dyDescent="0.25">
      <c r="B37" s="30" t="s">
        <v>32</v>
      </c>
      <c r="C37" s="31"/>
      <c r="D37" s="31" t="s">
        <v>35</v>
      </c>
      <c r="E37" s="32">
        <f t="shared" si="4"/>
        <v>27190</v>
      </c>
      <c r="F37" s="33">
        <f>SUM(F41:F44)</f>
        <v>27150</v>
      </c>
      <c r="G37" s="33">
        <f>SUM(G41:G44)</f>
        <v>0</v>
      </c>
      <c r="H37" s="33">
        <f>SUM(H41:H44)</f>
        <v>40</v>
      </c>
      <c r="I37" s="32">
        <f t="shared" si="5"/>
        <v>27190</v>
      </c>
      <c r="J37" s="33">
        <f>SUM(J41:J44)</f>
        <v>27150</v>
      </c>
      <c r="K37" s="33">
        <f>SUM(K41:K44)</f>
        <v>0</v>
      </c>
      <c r="L37" s="33">
        <f>SUM(L41:L44)</f>
        <v>40</v>
      </c>
      <c r="M37" s="32">
        <f t="shared" si="6"/>
        <v>27190</v>
      </c>
      <c r="N37" s="33">
        <f>SUM(N41:N44)</f>
        <v>27150</v>
      </c>
      <c r="O37" s="33">
        <f>SUM(O41:O44)</f>
        <v>0</v>
      </c>
      <c r="P37" s="33">
        <f>SUM(P41:P44)</f>
        <v>40</v>
      </c>
      <c r="Q37" s="32">
        <f t="shared" si="7"/>
        <v>27195</v>
      </c>
      <c r="R37" s="33">
        <f>SUM(R41:R44)</f>
        <v>27150</v>
      </c>
      <c r="S37" s="33">
        <f>SUM(S41:S44)</f>
        <v>0</v>
      </c>
      <c r="T37" s="33">
        <f>SUM(T41:T44)</f>
        <v>45</v>
      </c>
    </row>
    <row r="38" spans="1:21" s="6" customFormat="1" ht="15.75" x14ac:dyDescent="0.25">
      <c r="A38" s="8"/>
      <c r="B38" s="34"/>
      <c r="C38" s="34"/>
      <c r="D38" s="35" t="s">
        <v>151</v>
      </c>
      <c r="E38" s="36">
        <f t="shared" si="4"/>
        <v>2283</v>
      </c>
      <c r="F38" s="36">
        <f>SUM(F39:F40)</f>
        <v>2283</v>
      </c>
      <c r="G38" s="36">
        <f>SUM(G39:G40)</f>
        <v>0</v>
      </c>
      <c r="H38" s="36">
        <f>SUM(H39:H40)</f>
        <v>0</v>
      </c>
      <c r="I38" s="36">
        <f t="shared" si="5"/>
        <v>2283</v>
      </c>
      <c r="J38" s="36">
        <f>SUM(J39:J40)</f>
        <v>2283</v>
      </c>
      <c r="K38" s="36">
        <f>SUM(K39:K40)</f>
        <v>0</v>
      </c>
      <c r="L38" s="36">
        <f>SUM(L39:L40)</f>
        <v>0</v>
      </c>
      <c r="M38" s="36">
        <f t="shared" si="6"/>
        <v>2283</v>
      </c>
      <c r="N38" s="36">
        <f>SUM(N39:N40)</f>
        <v>2283</v>
      </c>
      <c r="O38" s="36">
        <f>SUM(O39:O40)</f>
        <v>0</v>
      </c>
      <c r="P38" s="36">
        <f>SUM(P39:P40)</f>
        <v>0</v>
      </c>
      <c r="Q38" s="36">
        <f t="shared" si="7"/>
        <v>2283</v>
      </c>
      <c r="R38" s="36">
        <f>SUM(R39:R40)</f>
        <v>2283</v>
      </c>
      <c r="S38" s="36">
        <f>SUM(S39:S40)</f>
        <v>0</v>
      </c>
      <c r="T38" s="36">
        <f>SUM(T39:T40)</f>
        <v>0</v>
      </c>
    </row>
    <row r="39" spans="1:21" s="6" customFormat="1" ht="15.75" x14ac:dyDescent="0.25">
      <c r="A39" s="8"/>
      <c r="B39" s="34"/>
      <c r="C39" s="34"/>
      <c r="D39" s="35" t="s">
        <v>152</v>
      </c>
      <c r="E39" s="36">
        <f t="shared" si="4"/>
        <v>1961</v>
      </c>
      <c r="F39" s="37">
        <f>1818+128+15</f>
        <v>1961</v>
      </c>
      <c r="G39" s="37">
        <v>0</v>
      </c>
      <c r="H39" s="37">
        <v>0</v>
      </c>
      <c r="I39" s="36">
        <f t="shared" si="5"/>
        <v>1961</v>
      </c>
      <c r="J39" s="37">
        <f>1818+128+15</f>
        <v>1961</v>
      </c>
      <c r="K39" s="37">
        <v>0</v>
      </c>
      <c r="L39" s="37">
        <v>0</v>
      </c>
      <c r="M39" s="36">
        <f t="shared" si="6"/>
        <v>1961</v>
      </c>
      <c r="N39" s="37">
        <f>1818+128+15</f>
        <v>1961</v>
      </c>
      <c r="O39" s="37">
        <v>0</v>
      </c>
      <c r="P39" s="37">
        <v>0</v>
      </c>
      <c r="Q39" s="36">
        <f t="shared" si="7"/>
        <v>1961</v>
      </c>
      <c r="R39" s="37">
        <f>1818+128+15</f>
        <v>1961</v>
      </c>
      <c r="S39" s="37">
        <v>0</v>
      </c>
      <c r="T39" s="37">
        <v>0</v>
      </c>
    </row>
    <row r="40" spans="1:21" s="6" customFormat="1" ht="15.75" x14ac:dyDescent="0.25">
      <c r="A40" s="8"/>
      <c r="B40" s="34"/>
      <c r="C40" s="34"/>
      <c r="D40" s="35" t="s">
        <v>153</v>
      </c>
      <c r="E40" s="36">
        <f t="shared" si="4"/>
        <v>322</v>
      </c>
      <c r="F40" s="37">
        <f>300+15+7</f>
        <v>322</v>
      </c>
      <c r="G40" s="37">
        <v>0</v>
      </c>
      <c r="H40" s="37">
        <v>0</v>
      </c>
      <c r="I40" s="36">
        <f t="shared" si="5"/>
        <v>322</v>
      </c>
      <c r="J40" s="37">
        <f>300+15+7</f>
        <v>322</v>
      </c>
      <c r="K40" s="37">
        <v>0</v>
      </c>
      <c r="L40" s="37">
        <v>0</v>
      </c>
      <c r="M40" s="36">
        <f t="shared" si="6"/>
        <v>322</v>
      </c>
      <c r="N40" s="37">
        <f>300+15+7</f>
        <v>322</v>
      </c>
      <c r="O40" s="37">
        <v>0</v>
      </c>
      <c r="P40" s="37">
        <v>0</v>
      </c>
      <c r="Q40" s="36">
        <f t="shared" si="7"/>
        <v>322</v>
      </c>
      <c r="R40" s="37">
        <f>300+15+7</f>
        <v>322</v>
      </c>
      <c r="S40" s="37">
        <v>0</v>
      </c>
      <c r="T40" s="37">
        <v>0</v>
      </c>
    </row>
    <row r="41" spans="1:21" ht="75" x14ac:dyDescent="0.25">
      <c r="A41" s="7"/>
      <c r="B41" s="38"/>
      <c r="C41" s="34" t="s">
        <v>38</v>
      </c>
      <c r="D41" s="39" t="s">
        <v>36</v>
      </c>
      <c r="E41" s="40">
        <f t="shared" si="4"/>
        <v>11040</v>
      </c>
      <c r="F41" s="37">
        <v>11000</v>
      </c>
      <c r="G41" s="37">
        <v>0</v>
      </c>
      <c r="H41" s="37">
        <v>40</v>
      </c>
      <c r="I41" s="40">
        <f t="shared" si="5"/>
        <v>11040</v>
      </c>
      <c r="J41" s="37">
        <v>11000</v>
      </c>
      <c r="K41" s="37">
        <v>0</v>
      </c>
      <c r="L41" s="37">
        <v>40</v>
      </c>
      <c r="M41" s="40">
        <f t="shared" si="6"/>
        <v>11040</v>
      </c>
      <c r="N41" s="37">
        <v>11000</v>
      </c>
      <c r="O41" s="37">
        <v>0</v>
      </c>
      <c r="P41" s="37">
        <v>40</v>
      </c>
      <c r="Q41" s="40">
        <f t="shared" si="7"/>
        <v>11045</v>
      </c>
      <c r="R41" s="37">
        <v>11000</v>
      </c>
      <c r="S41" s="37">
        <v>0</v>
      </c>
      <c r="T41" s="37">
        <v>45</v>
      </c>
    </row>
    <row r="42" spans="1:21" ht="81" customHeight="1" x14ac:dyDescent="0.25">
      <c r="A42" s="7"/>
      <c r="B42" s="38"/>
      <c r="C42" s="34" t="s">
        <v>39</v>
      </c>
      <c r="D42" s="39" t="s">
        <v>33</v>
      </c>
      <c r="E42" s="40">
        <f t="shared" si="4"/>
        <v>10000</v>
      </c>
      <c r="F42" s="37">
        <v>10000</v>
      </c>
      <c r="G42" s="37">
        <v>0</v>
      </c>
      <c r="H42" s="37">
        <v>0</v>
      </c>
      <c r="I42" s="40">
        <f t="shared" si="5"/>
        <v>10000</v>
      </c>
      <c r="J42" s="37">
        <v>10000</v>
      </c>
      <c r="K42" s="37">
        <v>0</v>
      </c>
      <c r="L42" s="37">
        <v>0</v>
      </c>
      <c r="M42" s="40">
        <f t="shared" si="6"/>
        <v>10000</v>
      </c>
      <c r="N42" s="37">
        <v>10000</v>
      </c>
      <c r="O42" s="37">
        <v>0</v>
      </c>
      <c r="P42" s="37">
        <v>0</v>
      </c>
      <c r="Q42" s="40">
        <f t="shared" si="7"/>
        <v>10000</v>
      </c>
      <c r="R42" s="37">
        <v>10000</v>
      </c>
      <c r="S42" s="37">
        <v>0</v>
      </c>
      <c r="T42" s="37">
        <v>0</v>
      </c>
    </row>
    <row r="43" spans="1:21" ht="75" x14ac:dyDescent="0.25">
      <c r="A43" s="7"/>
      <c r="B43" s="38"/>
      <c r="C43" s="34" t="s">
        <v>40</v>
      </c>
      <c r="D43" s="39" t="s">
        <v>34</v>
      </c>
      <c r="E43" s="40">
        <f t="shared" si="4"/>
        <v>2000</v>
      </c>
      <c r="F43" s="37">
        <v>2000</v>
      </c>
      <c r="G43" s="37">
        <v>0</v>
      </c>
      <c r="H43" s="37">
        <v>0</v>
      </c>
      <c r="I43" s="40">
        <f t="shared" si="5"/>
        <v>2000</v>
      </c>
      <c r="J43" s="37">
        <v>2000</v>
      </c>
      <c r="K43" s="37">
        <v>0</v>
      </c>
      <c r="L43" s="37">
        <v>0</v>
      </c>
      <c r="M43" s="40">
        <f t="shared" si="6"/>
        <v>2000</v>
      </c>
      <c r="N43" s="37">
        <v>2000</v>
      </c>
      <c r="O43" s="37">
        <v>0</v>
      </c>
      <c r="P43" s="37">
        <v>0</v>
      </c>
      <c r="Q43" s="40">
        <f t="shared" si="7"/>
        <v>2000</v>
      </c>
      <c r="R43" s="37">
        <v>2000</v>
      </c>
      <c r="S43" s="37">
        <v>0</v>
      </c>
      <c r="T43" s="37">
        <v>0</v>
      </c>
    </row>
    <row r="44" spans="1:21" ht="30" x14ac:dyDescent="0.25">
      <c r="A44" s="7"/>
      <c r="B44" s="38"/>
      <c r="C44" s="34" t="s">
        <v>416</v>
      </c>
      <c r="D44" s="39" t="s">
        <v>448</v>
      </c>
      <c r="E44" s="40">
        <f t="shared" si="4"/>
        <v>4150</v>
      </c>
      <c r="F44" s="37">
        <f>3700+450</f>
        <v>4150</v>
      </c>
      <c r="G44" s="37">
        <v>0</v>
      </c>
      <c r="H44" s="37">
        <v>0</v>
      </c>
      <c r="I44" s="40">
        <f t="shared" si="5"/>
        <v>4150</v>
      </c>
      <c r="J44" s="37">
        <f>3700+450</f>
        <v>4150</v>
      </c>
      <c r="K44" s="37">
        <v>0</v>
      </c>
      <c r="L44" s="37">
        <v>0</v>
      </c>
      <c r="M44" s="40">
        <f t="shared" si="6"/>
        <v>4150</v>
      </c>
      <c r="N44" s="37">
        <f>3700+450</f>
        <v>4150</v>
      </c>
      <c r="O44" s="37">
        <v>0</v>
      </c>
      <c r="P44" s="37">
        <v>0</v>
      </c>
      <c r="Q44" s="40">
        <f t="shared" si="7"/>
        <v>4150</v>
      </c>
      <c r="R44" s="37">
        <f>3700+450</f>
        <v>4150</v>
      </c>
      <c r="S44" s="37">
        <v>0</v>
      </c>
      <c r="T44" s="37">
        <v>0</v>
      </c>
      <c r="U44" s="80"/>
    </row>
    <row r="45" spans="1:21" s="6" customFormat="1" ht="47.25" x14ac:dyDescent="0.25">
      <c r="A45" s="8"/>
      <c r="B45" s="30" t="s">
        <v>27</v>
      </c>
      <c r="C45" s="31"/>
      <c r="D45" s="31" t="s">
        <v>336</v>
      </c>
      <c r="E45" s="32">
        <f t="shared" si="4"/>
        <v>1115</v>
      </c>
      <c r="F45" s="33">
        <f>SUM(F49)</f>
        <v>1100</v>
      </c>
      <c r="G45" s="33">
        <f>SUM(G49)</f>
        <v>0</v>
      </c>
      <c r="H45" s="33">
        <f>SUM(H49)</f>
        <v>15</v>
      </c>
      <c r="I45" s="32">
        <f t="shared" si="5"/>
        <v>1115</v>
      </c>
      <c r="J45" s="33">
        <f>SUM(J49)</f>
        <v>1100</v>
      </c>
      <c r="K45" s="33">
        <f>SUM(K49)</f>
        <v>0</v>
      </c>
      <c r="L45" s="33">
        <f>SUM(L49)</f>
        <v>15</v>
      </c>
      <c r="M45" s="32">
        <f t="shared" si="6"/>
        <v>1115</v>
      </c>
      <c r="N45" s="33">
        <f>SUM(N49)</f>
        <v>1100</v>
      </c>
      <c r="O45" s="33">
        <f>SUM(O49)</f>
        <v>0</v>
      </c>
      <c r="P45" s="33">
        <f>SUM(P49)</f>
        <v>15</v>
      </c>
      <c r="Q45" s="32">
        <f t="shared" si="7"/>
        <v>1115</v>
      </c>
      <c r="R45" s="33">
        <f>SUM(R49)</f>
        <v>1100</v>
      </c>
      <c r="S45" s="33">
        <f>SUM(S49)</f>
        <v>0</v>
      </c>
      <c r="T45" s="33">
        <f>SUM(T49)</f>
        <v>15</v>
      </c>
      <c r="U45" s="1"/>
    </row>
    <row r="46" spans="1:21" s="6" customFormat="1" ht="15.75" x14ac:dyDescent="0.25">
      <c r="A46" s="8"/>
      <c r="B46" s="34"/>
      <c r="C46" s="34"/>
      <c r="D46" s="35" t="s">
        <v>151</v>
      </c>
      <c r="E46" s="36">
        <f t="shared" si="4"/>
        <v>43</v>
      </c>
      <c r="F46" s="36">
        <f>SUM(F47:F48)</f>
        <v>43</v>
      </c>
      <c r="G46" s="36">
        <f>SUM(G47:G48)</f>
        <v>0</v>
      </c>
      <c r="H46" s="36">
        <f>SUM(H47:H48)</f>
        <v>0</v>
      </c>
      <c r="I46" s="36">
        <f t="shared" si="5"/>
        <v>43</v>
      </c>
      <c r="J46" s="36">
        <f>SUM(J47:J48)</f>
        <v>43</v>
      </c>
      <c r="K46" s="36">
        <f>SUM(K47:K48)</f>
        <v>0</v>
      </c>
      <c r="L46" s="36">
        <f>SUM(L47:L48)</f>
        <v>0</v>
      </c>
      <c r="M46" s="36">
        <f t="shared" si="6"/>
        <v>43</v>
      </c>
      <c r="N46" s="36">
        <f>SUM(N47:N48)</f>
        <v>43</v>
      </c>
      <c r="O46" s="36">
        <f>SUM(O47:O48)</f>
        <v>0</v>
      </c>
      <c r="P46" s="36">
        <f>SUM(P47:P48)</f>
        <v>0</v>
      </c>
      <c r="Q46" s="36">
        <f t="shared" si="7"/>
        <v>43</v>
      </c>
      <c r="R46" s="36">
        <f>SUM(R47:R48)</f>
        <v>43</v>
      </c>
      <c r="S46" s="36">
        <f>SUM(S47:S48)</f>
        <v>0</v>
      </c>
      <c r="T46" s="36">
        <f>SUM(T47:T48)</f>
        <v>0</v>
      </c>
    </row>
    <row r="47" spans="1:21" s="6" customFormat="1" ht="15.75" x14ac:dyDescent="0.25">
      <c r="A47" s="8"/>
      <c r="B47" s="34"/>
      <c r="C47" s="34"/>
      <c r="D47" s="35" t="s">
        <v>152</v>
      </c>
      <c r="E47" s="36">
        <f t="shared" si="4"/>
        <v>37</v>
      </c>
      <c r="F47" s="37">
        <v>37</v>
      </c>
      <c r="G47" s="37">
        <v>0</v>
      </c>
      <c r="H47" s="37">
        <v>0</v>
      </c>
      <c r="I47" s="36">
        <f t="shared" si="5"/>
        <v>37</v>
      </c>
      <c r="J47" s="37">
        <v>37</v>
      </c>
      <c r="K47" s="37">
        <v>0</v>
      </c>
      <c r="L47" s="37">
        <v>0</v>
      </c>
      <c r="M47" s="36">
        <f t="shared" si="6"/>
        <v>37</v>
      </c>
      <c r="N47" s="37">
        <v>37</v>
      </c>
      <c r="O47" s="37">
        <v>0</v>
      </c>
      <c r="P47" s="37">
        <v>0</v>
      </c>
      <c r="Q47" s="36">
        <f t="shared" si="7"/>
        <v>37</v>
      </c>
      <c r="R47" s="37">
        <v>37</v>
      </c>
      <c r="S47" s="37">
        <v>0</v>
      </c>
      <c r="T47" s="37">
        <v>0</v>
      </c>
    </row>
    <row r="48" spans="1:21" s="6" customFormat="1" ht="15.75" x14ac:dyDescent="0.25">
      <c r="A48" s="8"/>
      <c r="B48" s="34"/>
      <c r="C48" s="34"/>
      <c r="D48" s="35" t="s">
        <v>153</v>
      </c>
      <c r="E48" s="36">
        <f t="shared" si="4"/>
        <v>6</v>
      </c>
      <c r="F48" s="37">
        <v>6</v>
      </c>
      <c r="G48" s="37">
        <v>0</v>
      </c>
      <c r="H48" s="37">
        <v>0</v>
      </c>
      <c r="I48" s="36">
        <f t="shared" si="5"/>
        <v>6</v>
      </c>
      <c r="J48" s="37">
        <v>6</v>
      </c>
      <c r="K48" s="37">
        <v>0</v>
      </c>
      <c r="L48" s="37">
        <v>0</v>
      </c>
      <c r="M48" s="36">
        <f t="shared" si="6"/>
        <v>6</v>
      </c>
      <c r="N48" s="37">
        <v>6</v>
      </c>
      <c r="O48" s="37">
        <v>0</v>
      </c>
      <c r="P48" s="37">
        <v>0</v>
      </c>
      <c r="Q48" s="36">
        <f t="shared" si="7"/>
        <v>6</v>
      </c>
      <c r="R48" s="37">
        <v>6</v>
      </c>
      <c r="S48" s="37">
        <v>0</v>
      </c>
      <c r="T48" s="37">
        <v>0</v>
      </c>
    </row>
    <row r="49" spans="1:20" ht="30" x14ac:dyDescent="0.25">
      <c r="A49" s="7"/>
      <c r="B49" s="38"/>
      <c r="C49" s="34" t="s">
        <v>26</v>
      </c>
      <c r="D49" s="39" t="s">
        <v>28</v>
      </c>
      <c r="E49" s="40">
        <f t="shared" si="4"/>
        <v>1115</v>
      </c>
      <c r="F49" s="37">
        <v>1100</v>
      </c>
      <c r="G49" s="37">
        <v>0</v>
      </c>
      <c r="H49" s="37">
        <v>15</v>
      </c>
      <c r="I49" s="40">
        <f t="shared" si="5"/>
        <v>1115</v>
      </c>
      <c r="J49" s="37">
        <v>1100</v>
      </c>
      <c r="K49" s="37">
        <v>0</v>
      </c>
      <c r="L49" s="37">
        <v>15</v>
      </c>
      <c r="M49" s="40">
        <f t="shared" si="6"/>
        <v>1115</v>
      </c>
      <c r="N49" s="37">
        <v>1100</v>
      </c>
      <c r="O49" s="37">
        <v>0</v>
      </c>
      <c r="P49" s="37">
        <v>15</v>
      </c>
      <c r="Q49" s="40">
        <f t="shared" si="7"/>
        <v>1115</v>
      </c>
      <c r="R49" s="37">
        <v>1100</v>
      </c>
      <c r="S49" s="37">
        <v>0</v>
      </c>
      <c r="T49" s="37">
        <v>15</v>
      </c>
    </row>
    <row r="50" spans="1:20" ht="31.5" x14ac:dyDescent="0.25">
      <c r="B50" s="30" t="s">
        <v>41</v>
      </c>
      <c r="C50" s="31"/>
      <c r="D50" s="31" t="s">
        <v>337</v>
      </c>
      <c r="E50" s="32">
        <f t="shared" si="4"/>
        <v>2945</v>
      </c>
      <c r="F50" s="33">
        <f>SUM(F54)</f>
        <v>2600</v>
      </c>
      <c r="G50" s="33">
        <f>SUM(G54)</f>
        <v>0</v>
      </c>
      <c r="H50" s="33">
        <f>SUM(H54)</f>
        <v>345</v>
      </c>
      <c r="I50" s="32">
        <f t="shared" si="5"/>
        <v>3000</v>
      </c>
      <c r="J50" s="33">
        <f>SUM(J54)</f>
        <v>2600</v>
      </c>
      <c r="K50" s="33">
        <f>SUM(K54)</f>
        <v>0</v>
      </c>
      <c r="L50" s="33">
        <f>SUM(L54)</f>
        <v>400</v>
      </c>
      <c r="M50" s="32">
        <f t="shared" si="6"/>
        <v>3000</v>
      </c>
      <c r="N50" s="33">
        <f>SUM(N54)</f>
        <v>2600</v>
      </c>
      <c r="O50" s="33">
        <f>SUM(O54)</f>
        <v>0</v>
      </c>
      <c r="P50" s="33">
        <f>SUM(P54)</f>
        <v>400</v>
      </c>
      <c r="Q50" s="32">
        <f t="shared" si="7"/>
        <v>3000</v>
      </c>
      <c r="R50" s="33">
        <f>SUM(R54)</f>
        <v>2600</v>
      </c>
      <c r="S50" s="33">
        <f>SUM(S54)</f>
        <v>0</v>
      </c>
      <c r="T50" s="33">
        <f>SUM(T54)</f>
        <v>400</v>
      </c>
    </row>
    <row r="51" spans="1:20" s="6" customFormat="1" ht="15.75" x14ac:dyDescent="0.25">
      <c r="A51" s="8"/>
      <c r="B51" s="34"/>
      <c r="C51" s="34"/>
      <c r="D51" s="35" t="s">
        <v>151</v>
      </c>
      <c r="E51" s="36">
        <f t="shared" si="4"/>
        <v>121</v>
      </c>
      <c r="F51" s="36">
        <f>SUM(F52:F53)</f>
        <v>121</v>
      </c>
      <c r="G51" s="36">
        <f>SUM(G52:G53)</f>
        <v>0</v>
      </c>
      <c r="H51" s="36">
        <f>SUM(H52:H53)</f>
        <v>0</v>
      </c>
      <c r="I51" s="36">
        <f t="shared" si="5"/>
        <v>121</v>
      </c>
      <c r="J51" s="36">
        <f>SUM(J52:J53)</f>
        <v>121</v>
      </c>
      <c r="K51" s="36">
        <f>SUM(K52:K53)</f>
        <v>0</v>
      </c>
      <c r="L51" s="36">
        <f>SUM(L52:L53)</f>
        <v>0</v>
      </c>
      <c r="M51" s="36">
        <f t="shared" si="6"/>
        <v>121</v>
      </c>
      <c r="N51" s="36">
        <f>SUM(N52:N53)</f>
        <v>121</v>
      </c>
      <c r="O51" s="36">
        <f>SUM(O52:O53)</f>
        <v>0</v>
      </c>
      <c r="P51" s="36">
        <f>SUM(P52:P53)</f>
        <v>0</v>
      </c>
      <c r="Q51" s="36">
        <f t="shared" si="7"/>
        <v>121</v>
      </c>
      <c r="R51" s="36">
        <f>SUM(R52:R53)</f>
        <v>121</v>
      </c>
      <c r="S51" s="36">
        <f>SUM(S52:S53)</f>
        <v>0</v>
      </c>
      <c r="T51" s="36">
        <f>SUM(T52:T53)</f>
        <v>0</v>
      </c>
    </row>
    <row r="52" spans="1:20" s="6" customFormat="1" ht="15.75" x14ac:dyDescent="0.25">
      <c r="A52" s="8"/>
      <c r="B52" s="34"/>
      <c r="C52" s="34"/>
      <c r="D52" s="35" t="s">
        <v>152</v>
      </c>
      <c r="E52" s="36">
        <f t="shared" si="4"/>
        <v>62</v>
      </c>
      <c r="F52" s="37">
        <v>62</v>
      </c>
      <c r="G52" s="37">
        <v>0</v>
      </c>
      <c r="H52" s="37">
        <v>0</v>
      </c>
      <c r="I52" s="36">
        <f t="shared" si="5"/>
        <v>62</v>
      </c>
      <c r="J52" s="37">
        <v>62</v>
      </c>
      <c r="K52" s="37">
        <v>0</v>
      </c>
      <c r="L52" s="37">
        <v>0</v>
      </c>
      <c r="M52" s="36">
        <f t="shared" si="6"/>
        <v>62</v>
      </c>
      <c r="N52" s="37">
        <v>62</v>
      </c>
      <c r="O52" s="37">
        <v>0</v>
      </c>
      <c r="P52" s="37">
        <v>0</v>
      </c>
      <c r="Q52" s="36">
        <f t="shared" si="7"/>
        <v>62</v>
      </c>
      <c r="R52" s="37">
        <v>62</v>
      </c>
      <c r="S52" s="37">
        <v>0</v>
      </c>
      <c r="T52" s="37">
        <v>0</v>
      </c>
    </row>
    <row r="53" spans="1:20" s="6" customFormat="1" ht="15.75" x14ac:dyDescent="0.25">
      <c r="A53" s="8"/>
      <c r="B53" s="34"/>
      <c r="C53" s="34"/>
      <c r="D53" s="35" t="s">
        <v>153</v>
      </c>
      <c r="E53" s="36">
        <f t="shared" si="4"/>
        <v>59</v>
      </c>
      <c r="F53" s="37">
        <v>59</v>
      </c>
      <c r="G53" s="37">
        <v>0</v>
      </c>
      <c r="H53" s="37">
        <v>0</v>
      </c>
      <c r="I53" s="36">
        <f t="shared" si="5"/>
        <v>59</v>
      </c>
      <c r="J53" s="37">
        <v>59</v>
      </c>
      <c r="K53" s="37">
        <v>0</v>
      </c>
      <c r="L53" s="37">
        <v>0</v>
      </c>
      <c r="M53" s="36">
        <f t="shared" si="6"/>
        <v>59</v>
      </c>
      <c r="N53" s="37">
        <v>59</v>
      </c>
      <c r="O53" s="37">
        <v>0</v>
      </c>
      <c r="P53" s="37">
        <v>0</v>
      </c>
      <c r="Q53" s="36">
        <f t="shared" si="7"/>
        <v>59</v>
      </c>
      <c r="R53" s="37">
        <v>59</v>
      </c>
      <c r="S53" s="37">
        <v>0</v>
      </c>
      <c r="T53" s="37">
        <v>0</v>
      </c>
    </row>
    <row r="54" spans="1:20" ht="30" x14ac:dyDescent="0.25">
      <c r="B54" s="38"/>
      <c r="C54" s="34" t="s">
        <v>42</v>
      </c>
      <c r="D54" s="39" t="s">
        <v>29</v>
      </c>
      <c r="E54" s="40">
        <f t="shared" si="4"/>
        <v>2945</v>
      </c>
      <c r="F54" s="37">
        <v>2600</v>
      </c>
      <c r="G54" s="37">
        <v>0</v>
      </c>
      <c r="H54" s="37">
        <v>345</v>
      </c>
      <c r="I54" s="40">
        <f t="shared" si="5"/>
        <v>3000</v>
      </c>
      <c r="J54" s="37">
        <v>2600</v>
      </c>
      <c r="K54" s="37">
        <v>0</v>
      </c>
      <c r="L54" s="37">
        <v>400</v>
      </c>
      <c r="M54" s="40">
        <f t="shared" si="6"/>
        <v>3000</v>
      </c>
      <c r="N54" s="37">
        <v>2600</v>
      </c>
      <c r="O54" s="37">
        <v>0</v>
      </c>
      <c r="P54" s="37">
        <v>400</v>
      </c>
      <c r="Q54" s="40">
        <f t="shared" si="7"/>
        <v>3000</v>
      </c>
      <c r="R54" s="37">
        <v>2600</v>
      </c>
      <c r="S54" s="37">
        <v>0</v>
      </c>
      <c r="T54" s="37">
        <v>400</v>
      </c>
    </row>
    <row r="55" spans="1:20" ht="15.75" x14ac:dyDescent="0.25">
      <c r="B55" s="30" t="s">
        <v>436</v>
      </c>
      <c r="C55" s="31"/>
      <c r="D55" s="31" t="s">
        <v>437</v>
      </c>
      <c r="E55" s="32">
        <f t="shared" ref="E55:E62" si="13">SUM(F55:H55)</f>
        <v>1000</v>
      </c>
      <c r="F55" s="33">
        <f>SUM(F59:F62)</f>
        <v>1000</v>
      </c>
      <c r="G55" s="33">
        <f>SUM(G59:G62)</f>
        <v>0</v>
      </c>
      <c r="H55" s="33">
        <f>SUM(H59:H62)</f>
        <v>0</v>
      </c>
      <c r="I55" s="32">
        <f t="shared" ref="I55:I62" si="14">SUM(J55:L55)</f>
        <v>1000</v>
      </c>
      <c r="J55" s="33">
        <f t="shared" ref="J55:T55" si="15">SUM(J59:J62)</f>
        <v>1000</v>
      </c>
      <c r="K55" s="33">
        <f t="shared" si="15"/>
        <v>0</v>
      </c>
      <c r="L55" s="33">
        <f t="shared" si="15"/>
        <v>0</v>
      </c>
      <c r="M55" s="32">
        <f t="shared" ref="M55:M62" si="16">SUM(N55:P55)</f>
        <v>1000</v>
      </c>
      <c r="N55" s="33">
        <f t="shared" si="15"/>
        <v>1000</v>
      </c>
      <c r="O55" s="33">
        <f t="shared" si="15"/>
        <v>0</v>
      </c>
      <c r="P55" s="33">
        <f t="shared" si="15"/>
        <v>0</v>
      </c>
      <c r="Q55" s="32">
        <f t="shared" ref="Q55:Q62" si="17">SUM(R55:T55)</f>
        <v>1000</v>
      </c>
      <c r="R55" s="33">
        <f t="shared" si="15"/>
        <v>1000</v>
      </c>
      <c r="S55" s="33">
        <f t="shared" si="15"/>
        <v>0</v>
      </c>
      <c r="T55" s="33">
        <f t="shared" si="15"/>
        <v>0</v>
      </c>
    </row>
    <row r="56" spans="1:20" s="6" customFormat="1" ht="15.75" x14ac:dyDescent="0.25">
      <c r="A56" s="8"/>
      <c r="B56" s="34"/>
      <c r="C56" s="34"/>
      <c r="D56" s="35" t="s">
        <v>151</v>
      </c>
      <c r="E56" s="36">
        <f t="shared" si="13"/>
        <v>13</v>
      </c>
      <c r="F56" s="36">
        <f>SUM(F57:F58)</f>
        <v>13</v>
      </c>
      <c r="G56" s="36">
        <f>SUM(G57:G58)</f>
        <v>0</v>
      </c>
      <c r="H56" s="36">
        <f>SUM(H57:H58)</f>
        <v>0</v>
      </c>
      <c r="I56" s="36">
        <f t="shared" si="14"/>
        <v>13</v>
      </c>
      <c r="J56" s="36">
        <f>SUM(J57:J58)</f>
        <v>13</v>
      </c>
      <c r="K56" s="36">
        <f>SUM(K57:K58)</f>
        <v>0</v>
      </c>
      <c r="L56" s="36">
        <f>SUM(L57:L58)</f>
        <v>0</v>
      </c>
      <c r="M56" s="36">
        <f t="shared" si="16"/>
        <v>13</v>
      </c>
      <c r="N56" s="36">
        <f>SUM(N57:N58)</f>
        <v>13</v>
      </c>
      <c r="O56" s="36">
        <f>SUM(O57:O58)</f>
        <v>0</v>
      </c>
      <c r="P56" s="36">
        <f>SUM(P57:P58)</f>
        <v>0</v>
      </c>
      <c r="Q56" s="36">
        <f t="shared" si="17"/>
        <v>13</v>
      </c>
      <c r="R56" s="36">
        <f>SUM(R57:R58)</f>
        <v>13</v>
      </c>
      <c r="S56" s="36">
        <f>SUM(S57:S58)</f>
        <v>0</v>
      </c>
      <c r="T56" s="36">
        <f>SUM(T57:T58)</f>
        <v>0</v>
      </c>
    </row>
    <row r="57" spans="1:20" s="6" customFormat="1" ht="15.75" x14ac:dyDescent="0.25">
      <c r="A57" s="8"/>
      <c r="B57" s="34"/>
      <c r="C57" s="34"/>
      <c r="D57" s="35" t="s">
        <v>152</v>
      </c>
      <c r="E57" s="36">
        <f t="shared" si="13"/>
        <v>8</v>
      </c>
      <c r="F57" s="37">
        <v>8</v>
      </c>
      <c r="G57" s="37">
        <v>0</v>
      </c>
      <c r="H57" s="37">
        <v>0</v>
      </c>
      <c r="I57" s="36">
        <f t="shared" si="14"/>
        <v>8</v>
      </c>
      <c r="J57" s="37">
        <v>8</v>
      </c>
      <c r="K57" s="37">
        <v>0</v>
      </c>
      <c r="L57" s="37">
        <v>0</v>
      </c>
      <c r="M57" s="36">
        <f t="shared" si="16"/>
        <v>8</v>
      </c>
      <c r="N57" s="37">
        <v>8</v>
      </c>
      <c r="O57" s="37">
        <v>0</v>
      </c>
      <c r="P57" s="37">
        <v>0</v>
      </c>
      <c r="Q57" s="36">
        <f t="shared" si="17"/>
        <v>8</v>
      </c>
      <c r="R57" s="37">
        <v>8</v>
      </c>
      <c r="S57" s="37">
        <v>0</v>
      </c>
      <c r="T57" s="37">
        <v>0</v>
      </c>
    </row>
    <row r="58" spans="1:20" s="6" customFormat="1" ht="15.75" x14ac:dyDescent="0.25">
      <c r="A58" s="8"/>
      <c r="B58" s="34"/>
      <c r="C58" s="34"/>
      <c r="D58" s="35" t="s">
        <v>153</v>
      </c>
      <c r="E58" s="36">
        <f t="shared" si="13"/>
        <v>5</v>
      </c>
      <c r="F58" s="37">
        <v>5</v>
      </c>
      <c r="G58" s="37">
        <v>0</v>
      </c>
      <c r="H58" s="37">
        <v>0</v>
      </c>
      <c r="I58" s="36">
        <f t="shared" si="14"/>
        <v>5</v>
      </c>
      <c r="J58" s="37">
        <v>5</v>
      </c>
      <c r="K58" s="37">
        <v>0</v>
      </c>
      <c r="L58" s="37">
        <v>0</v>
      </c>
      <c r="M58" s="36">
        <f t="shared" si="16"/>
        <v>5</v>
      </c>
      <c r="N58" s="37">
        <v>5</v>
      </c>
      <c r="O58" s="37">
        <v>0</v>
      </c>
      <c r="P58" s="37">
        <v>0</v>
      </c>
      <c r="Q58" s="36">
        <f t="shared" si="17"/>
        <v>5</v>
      </c>
      <c r="R58" s="37">
        <v>5</v>
      </c>
      <c r="S58" s="37">
        <v>0</v>
      </c>
      <c r="T58" s="37">
        <v>0</v>
      </c>
    </row>
    <row r="59" spans="1:20" ht="15.75" x14ac:dyDescent="0.25">
      <c r="B59" s="38"/>
      <c r="C59" s="34" t="s">
        <v>438</v>
      </c>
      <c r="D59" s="39" t="s">
        <v>428</v>
      </c>
      <c r="E59" s="40">
        <f t="shared" si="13"/>
        <v>350</v>
      </c>
      <c r="F59" s="37">
        <v>350</v>
      </c>
      <c r="G59" s="37">
        <v>0</v>
      </c>
      <c r="H59" s="37">
        <v>0</v>
      </c>
      <c r="I59" s="40">
        <f t="shared" si="14"/>
        <v>350</v>
      </c>
      <c r="J59" s="37">
        <v>350</v>
      </c>
      <c r="K59" s="37">
        <v>0</v>
      </c>
      <c r="L59" s="37">
        <v>0</v>
      </c>
      <c r="M59" s="40">
        <f t="shared" si="16"/>
        <v>350</v>
      </c>
      <c r="N59" s="37">
        <v>350</v>
      </c>
      <c r="O59" s="37">
        <v>0</v>
      </c>
      <c r="P59" s="37">
        <v>0</v>
      </c>
      <c r="Q59" s="40">
        <f t="shared" si="17"/>
        <v>350</v>
      </c>
      <c r="R59" s="37">
        <v>350</v>
      </c>
      <c r="S59" s="37">
        <v>0</v>
      </c>
      <c r="T59" s="37">
        <v>0</v>
      </c>
    </row>
    <row r="60" spans="1:20" ht="45" x14ac:dyDescent="0.25">
      <c r="B60" s="38"/>
      <c r="C60" s="34" t="s">
        <v>439</v>
      </c>
      <c r="D60" s="39" t="s">
        <v>429</v>
      </c>
      <c r="E60" s="40">
        <f t="shared" si="13"/>
        <v>100</v>
      </c>
      <c r="F60" s="37">
        <v>100</v>
      </c>
      <c r="G60" s="37"/>
      <c r="H60" s="37"/>
      <c r="I60" s="40">
        <f t="shared" si="14"/>
        <v>100</v>
      </c>
      <c r="J60" s="37">
        <v>100</v>
      </c>
      <c r="K60" s="37"/>
      <c r="L60" s="37"/>
      <c r="M60" s="40">
        <f t="shared" si="16"/>
        <v>100</v>
      </c>
      <c r="N60" s="37">
        <v>100</v>
      </c>
      <c r="O60" s="37"/>
      <c r="P60" s="37"/>
      <c r="Q60" s="40">
        <f t="shared" si="17"/>
        <v>100</v>
      </c>
      <c r="R60" s="37">
        <v>100</v>
      </c>
      <c r="S60" s="37"/>
      <c r="T60" s="37"/>
    </row>
    <row r="61" spans="1:20" ht="45" x14ac:dyDescent="0.25">
      <c r="B61" s="38"/>
      <c r="C61" s="34" t="s">
        <v>440</v>
      </c>
      <c r="D61" s="39" t="s">
        <v>430</v>
      </c>
      <c r="E61" s="40">
        <f t="shared" si="13"/>
        <v>100</v>
      </c>
      <c r="F61" s="37">
        <v>100</v>
      </c>
      <c r="G61" s="37">
        <v>0</v>
      </c>
      <c r="H61" s="37">
        <v>0</v>
      </c>
      <c r="I61" s="40">
        <f t="shared" si="14"/>
        <v>100</v>
      </c>
      <c r="J61" s="37">
        <v>100</v>
      </c>
      <c r="K61" s="37">
        <v>0</v>
      </c>
      <c r="L61" s="37">
        <v>0</v>
      </c>
      <c r="M61" s="40">
        <f t="shared" si="16"/>
        <v>100</v>
      </c>
      <c r="N61" s="37">
        <v>100</v>
      </c>
      <c r="O61" s="37">
        <v>0</v>
      </c>
      <c r="P61" s="37">
        <v>0</v>
      </c>
      <c r="Q61" s="40">
        <f t="shared" si="17"/>
        <v>100</v>
      </c>
      <c r="R61" s="37">
        <v>100</v>
      </c>
      <c r="S61" s="37">
        <v>0</v>
      </c>
      <c r="T61" s="37">
        <v>0</v>
      </c>
    </row>
    <row r="62" spans="1:20" ht="33.75" customHeight="1" x14ac:dyDescent="0.25">
      <c r="B62" s="38"/>
      <c r="C62" s="34" t="s">
        <v>441</v>
      </c>
      <c r="D62" s="39" t="s">
        <v>431</v>
      </c>
      <c r="E62" s="40">
        <f t="shared" si="13"/>
        <v>450</v>
      </c>
      <c r="F62" s="37">
        <v>450</v>
      </c>
      <c r="G62" s="37"/>
      <c r="H62" s="64"/>
      <c r="I62" s="40">
        <f t="shared" si="14"/>
        <v>450</v>
      </c>
      <c r="J62" s="37">
        <v>450</v>
      </c>
      <c r="K62" s="37"/>
      <c r="L62" s="37"/>
      <c r="M62" s="40">
        <f t="shared" si="16"/>
        <v>450</v>
      </c>
      <c r="N62" s="37">
        <v>450</v>
      </c>
      <c r="O62" s="37"/>
      <c r="P62" s="37"/>
      <c r="Q62" s="40">
        <f t="shared" si="17"/>
        <v>450</v>
      </c>
      <c r="R62" s="37">
        <v>450</v>
      </c>
      <c r="S62" s="37"/>
      <c r="T62" s="37"/>
    </row>
    <row r="63" spans="1:20" ht="20.25" x14ac:dyDescent="0.25">
      <c r="B63" s="16" t="s">
        <v>43</v>
      </c>
      <c r="C63" s="17"/>
      <c r="D63" s="18" t="s">
        <v>44</v>
      </c>
      <c r="E63" s="19">
        <f t="shared" si="4"/>
        <v>2728300</v>
      </c>
      <c r="F63" s="19">
        <f>F67+F73+F87+F105+F109</f>
        <v>2728300</v>
      </c>
      <c r="G63" s="19">
        <f>G67+G73+G87+G105+G109</f>
        <v>0</v>
      </c>
      <c r="H63" s="19">
        <f>H67+H73+H87+H105+H109</f>
        <v>0</v>
      </c>
      <c r="I63" s="19">
        <f t="shared" si="5"/>
        <v>3013000</v>
      </c>
      <c r="J63" s="19">
        <f>J67+J73+J87+J105+J109</f>
        <v>3013000</v>
      </c>
      <c r="K63" s="19">
        <f>K67+K73+K87+K105+K109</f>
        <v>0</v>
      </c>
      <c r="L63" s="19">
        <f>L67+L73+L87+L105+L109</f>
        <v>0</v>
      </c>
      <c r="M63" s="19">
        <f t="shared" si="6"/>
        <v>3078000</v>
      </c>
      <c r="N63" s="19">
        <f>N67+N73+N87+N105+N109</f>
        <v>3078000</v>
      </c>
      <c r="O63" s="19">
        <f>O67+O73+O87+O105+O109</f>
        <v>0</v>
      </c>
      <c r="P63" s="19">
        <f>P67+P73+P87+P105+P109</f>
        <v>0</v>
      </c>
      <c r="Q63" s="19">
        <f t="shared" si="7"/>
        <v>3144000</v>
      </c>
      <c r="R63" s="19">
        <f>R67+R73+R87+R105+R109</f>
        <v>3144000</v>
      </c>
      <c r="S63" s="19">
        <f>S67+S73+S87+S105+S109</f>
        <v>0</v>
      </c>
      <c r="T63" s="19">
        <f>T67+T73+T87+T105+T109</f>
        <v>0</v>
      </c>
    </row>
    <row r="64" spans="1:20" s="6" customFormat="1" ht="15.75" x14ac:dyDescent="0.25">
      <c r="A64" s="8"/>
      <c r="B64" s="34"/>
      <c r="C64" s="34"/>
      <c r="D64" s="35" t="s">
        <v>151</v>
      </c>
      <c r="E64" s="36">
        <f t="shared" si="4"/>
        <v>1021</v>
      </c>
      <c r="F64" s="84">
        <f>F68+F74+F88+F106+F110</f>
        <v>1021</v>
      </c>
      <c r="G64" s="36">
        <f t="shared" ref="G64:H66" si="18">G68+G74+G88+G106</f>
        <v>0</v>
      </c>
      <c r="H64" s="36">
        <f t="shared" si="18"/>
        <v>0</v>
      </c>
      <c r="I64" s="36">
        <f t="shared" si="5"/>
        <v>1021</v>
      </c>
      <c r="J64" s="84">
        <f>J68+J74+J88+J106+J110</f>
        <v>1021</v>
      </c>
      <c r="K64" s="36">
        <f t="shared" ref="K64:L66" si="19">K68+K74+K88+K106</f>
        <v>0</v>
      </c>
      <c r="L64" s="36">
        <f t="shared" si="19"/>
        <v>0</v>
      </c>
      <c r="M64" s="36">
        <f t="shared" si="6"/>
        <v>1021</v>
      </c>
      <c r="N64" s="84">
        <f>N68+N74+N88+N106+N110</f>
        <v>1021</v>
      </c>
      <c r="O64" s="36">
        <f t="shared" ref="O64:P66" si="20">O68+O74+O88+O106</f>
        <v>0</v>
      </c>
      <c r="P64" s="36">
        <f t="shared" si="20"/>
        <v>0</v>
      </c>
      <c r="Q64" s="36">
        <f t="shared" si="7"/>
        <v>1021</v>
      </c>
      <c r="R64" s="84">
        <f>R68+R74+R88+R106+R110</f>
        <v>1021</v>
      </c>
      <c r="S64" s="36">
        <f t="shared" ref="S64:T66" si="21">S68+S74+S88+S106</f>
        <v>0</v>
      </c>
      <c r="T64" s="36">
        <f t="shared" si="21"/>
        <v>0</v>
      </c>
    </row>
    <row r="65" spans="1:20" s="6" customFormat="1" ht="15.75" x14ac:dyDescent="0.25">
      <c r="A65" s="8"/>
      <c r="B65" s="34"/>
      <c r="C65" s="34"/>
      <c r="D65" s="35" t="s">
        <v>152</v>
      </c>
      <c r="E65" s="37">
        <f t="shared" si="4"/>
        <v>0</v>
      </c>
      <c r="F65" s="84">
        <f>F69+F75+F89+F107+F111</f>
        <v>0</v>
      </c>
      <c r="G65" s="37">
        <f t="shared" si="18"/>
        <v>0</v>
      </c>
      <c r="H65" s="37">
        <f t="shared" si="18"/>
        <v>0</v>
      </c>
      <c r="I65" s="37">
        <f t="shared" si="5"/>
        <v>0</v>
      </c>
      <c r="J65" s="84">
        <f>J69+J75+J89+J107+J111</f>
        <v>0</v>
      </c>
      <c r="K65" s="37">
        <f t="shared" si="19"/>
        <v>0</v>
      </c>
      <c r="L65" s="37">
        <f t="shared" si="19"/>
        <v>0</v>
      </c>
      <c r="M65" s="37">
        <f t="shared" si="6"/>
        <v>0</v>
      </c>
      <c r="N65" s="84">
        <f>N69+N75+N89+N107+N111</f>
        <v>0</v>
      </c>
      <c r="O65" s="37">
        <f t="shared" si="20"/>
        <v>0</v>
      </c>
      <c r="P65" s="37">
        <f t="shared" si="20"/>
        <v>0</v>
      </c>
      <c r="Q65" s="37">
        <f t="shared" si="7"/>
        <v>0</v>
      </c>
      <c r="R65" s="84">
        <f>R69+R75+R89+R107+R111</f>
        <v>0</v>
      </c>
      <c r="S65" s="37">
        <f t="shared" si="21"/>
        <v>0</v>
      </c>
      <c r="T65" s="37">
        <f t="shared" si="21"/>
        <v>0</v>
      </c>
    </row>
    <row r="66" spans="1:20" ht="19.5" x14ac:dyDescent="0.25">
      <c r="B66" s="25"/>
      <c r="C66" s="26"/>
      <c r="D66" s="35" t="s">
        <v>153</v>
      </c>
      <c r="E66" s="36">
        <f t="shared" si="4"/>
        <v>1021</v>
      </c>
      <c r="F66" s="84">
        <f>F70+F76+F90+F108+F112</f>
        <v>1021</v>
      </c>
      <c r="G66" s="36">
        <f t="shared" si="18"/>
        <v>0</v>
      </c>
      <c r="H66" s="36">
        <f t="shared" si="18"/>
        <v>0</v>
      </c>
      <c r="I66" s="36">
        <f t="shared" si="5"/>
        <v>1021</v>
      </c>
      <c r="J66" s="84">
        <f>J70+J76+J90+J108+J112</f>
        <v>1021</v>
      </c>
      <c r="K66" s="36">
        <f t="shared" si="19"/>
        <v>0</v>
      </c>
      <c r="L66" s="36">
        <f t="shared" si="19"/>
        <v>0</v>
      </c>
      <c r="M66" s="36">
        <f t="shared" si="6"/>
        <v>1021</v>
      </c>
      <c r="N66" s="84">
        <f>N70+N76+N90+N108+N112</f>
        <v>1021</v>
      </c>
      <c r="O66" s="36">
        <f t="shared" si="20"/>
        <v>0</v>
      </c>
      <c r="P66" s="36">
        <f t="shared" si="20"/>
        <v>0</v>
      </c>
      <c r="Q66" s="36">
        <f t="shared" si="7"/>
        <v>1021</v>
      </c>
      <c r="R66" s="84">
        <f>R70+R76+R90+R108+R112</f>
        <v>1021</v>
      </c>
      <c r="S66" s="36">
        <f t="shared" si="21"/>
        <v>0</v>
      </c>
      <c r="T66" s="36">
        <f t="shared" si="21"/>
        <v>0</v>
      </c>
    </row>
    <row r="67" spans="1:20" ht="15.75" x14ac:dyDescent="0.25">
      <c r="B67" s="30" t="s">
        <v>45</v>
      </c>
      <c r="C67" s="31"/>
      <c r="D67" s="31" t="s">
        <v>46</v>
      </c>
      <c r="E67" s="32">
        <f t="shared" si="4"/>
        <v>1943500</v>
      </c>
      <c r="F67" s="33">
        <f>SUM(F71:F72)</f>
        <v>1943500</v>
      </c>
      <c r="G67" s="33">
        <f>SUM(G71:G72)</f>
        <v>0</v>
      </c>
      <c r="H67" s="33">
        <f>SUM(H71:H72)</f>
        <v>0</v>
      </c>
      <c r="I67" s="32">
        <f t="shared" si="5"/>
        <v>2215000</v>
      </c>
      <c r="J67" s="33">
        <f>SUM(J71:J72)</f>
        <v>2215000</v>
      </c>
      <c r="K67" s="33">
        <f>SUM(K71:K72)</f>
        <v>0</v>
      </c>
      <c r="L67" s="33">
        <f>SUM(L71:L72)</f>
        <v>0</v>
      </c>
      <c r="M67" s="32">
        <f t="shared" si="6"/>
        <v>2257000</v>
      </c>
      <c r="N67" s="33">
        <f>SUM(N71:N72)</f>
        <v>2257000</v>
      </c>
      <c r="O67" s="33">
        <f>SUM(O71:O72)</f>
        <v>0</v>
      </c>
      <c r="P67" s="33">
        <f>SUM(P71:P72)</f>
        <v>0</v>
      </c>
      <c r="Q67" s="32">
        <f t="shared" si="7"/>
        <v>2315000</v>
      </c>
      <c r="R67" s="33">
        <f>SUM(R71:R72)</f>
        <v>2315000</v>
      </c>
      <c r="S67" s="33">
        <f>SUM(S71:S72)</f>
        <v>0</v>
      </c>
      <c r="T67" s="33">
        <f>SUM(T71:T72)</f>
        <v>0</v>
      </c>
    </row>
    <row r="68" spans="1:20" ht="18" x14ac:dyDescent="0.25">
      <c r="B68" s="41"/>
      <c r="C68" s="42"/>
      <c r="D68" s="43" t="s">
        <v>151</v>
      </c>
      <c r="E68" s="36">
        <f t="shared" si="4"/>
        <v>0</v>
      </c>
      <c r="F68" s="36">
        <f t="shared" ref="F68:P68" si="22">SUM(F69:F70)</f>
        <v>0</v>
      </c>
      <c r="G68" s="36">
        <f t="shared" si="22"/>
        <v>0</v>
      </c>
      <c r="H68" s="36">
        <f t="shared" si="22"/>
        <v>0</v>
      </c>
      <c r="I68" s="36">
        <f t="shared" si="5"/>
        <v>0</v>
      </c>
      <c r="J68" s="36">
        <f t="shared" si="22"/>
        <v>0</v>
      </c>
      <c r="K68" s="36">
        <f t="shared" si="22"/>
        <v>0</v>
      </c>
      <c r="L68" s="36">
        <f t="shared" si="22"/>
        <v>0</v>
      </c>
      <c r="M68" s="36">
        <f t="shared" si="6"/>
        <v>0</v>
      </c>
      <c r="N68" s="36">
        <f t="shared" si="22"/>
        <v>0</v>
      </c>
      <c r="O68" s="36">
        <f t="shared" si="22"/>
        <v>0</v>
      </c>
      <c r="P68" s="36">
        <f t="shared" si="22"/>
        <v>0</v>
      </c>
      <c r="Q68" s="36">
        <f t="shared" si="7"/>
        <v>0</v>
      </c>
      <c r="R68" s="36">
        <f>SUM(R69:R70)</f>
        <v>0</v>
      </c>
      <c r="S68" s="36">
        <f>SUM(S69:S70)</f>
        <v>0</v>
      </c>
      <c r="T68" s="36">
        <f>SUM(T69:T70)</f>
        <v>0</v>
      </c>
    </row>
    <row r="69" spans="1:20" ht="18" x14ac:dyDescent="0.25">
      <c r="B69" s="41"/>
      <c r="C69" s="42"/>
      <c r="D69" s="44" t="s">
        <v>335</v>
      </c>
      <c r="E69" s="37">
        <f t="shared" si="4"/>
        <v>0</v>
      </c>
      <c r="F69" s="37">
        <v>0</v>
      </c>
      <c r="G69" s="37">
        <v>0</v>
      </c>
      <c r="H69" s="37">
        <v>0</v>
      </c>
      <c r="I69" s="37">
        <f t="shared" si="5"/>
        <v>0</v>
      </c>
      <c r="J69" s="37">
        <v>0</v>
      </c>
      <c r="K69" s="37">
        <v>0</v>
      </c>
      <c r="L69" s="37">
        <v>0</v>
      </c>
      <c r="M69" s="37">
        <f t="shared" si="6"/>
        <v>0</v>
      </c>
      <c r="N69" s="37">
        <v>0</v>
      </c>
      <c r="O69" s="37">
        <v>0</v>
      </c>
      <c r="P69" s="37">
        <v>0</v>
      </c>
      <c r="Q69" s="37">
        <f t="shared" si="7"/>
        <v>0</v>
      </c>
      <c r="R69" s="37">
        <v>0</v>
      </c>
      <c r="S69" s="37">
        <v>0</v>
      </c>
      <c r="T69" s="37">
        <v>0</v>
      </c>
    </row>
    <row r="70" spans="1:20" ht="18" x14ac:dyDescent="0.25">
      <c r="B70" s="41"/>
      <c r="C70" s="42"/>
      <c r="D70" s="44" t="s">
        <v>155</v>
      </c>
      <c r="E70" s="37">
        <f t="shared" si="4"/>
        <v>0</v>
      </c>
      <c r="F70" s="37">
        <v>0</v>
      </c>
      <c r="G70" s="37">
        <v>0</v>
      </c>
      <c r="H70" s="37">
        <v>0</v>
      </c>
      <c r="I70" s="37">
        <f t="shared" si="5"/>
        <v>0</v>
      </c>
      <c r="J70" s="37">
        <v>0</v>
      </c>
      <c r="K70" s="37">
        <v>0</v>
      </c>
      <c r="L70" s="37">
        <v>0</v>
      </c>
      <c r="M70" s="37">
        <f t="shared" si="6"/>
        <v>0</v>
      </c>
      <c r="N70" s="37">
        <v>0</v>
      </c>
      <c r="O70" s="37">
        <v>0</v>
      </c>
      <c r="P70" s="37">
        <v>0</v>
      </c>
      <c r="Q70" s="37">
        <f t="shared" si="7"/>
        <v>0</v>
      </c>
      <c r="R70" s="37">
        <v>0</v>
      </c>
      <c r="S70" s="37">
        <v>0</v>
      </c>
      <c r="T70" s="37">
        <v>0</v>
      </c>
    </row>
    <row r="71" spans="1:20" ht="30" x14ac:dyDescent="0.25">
      <c r="B71" s="38"/>
      <c r="C71" s="34" t="s">
        <v>64</v>
      </c>
      <c r="D71" s="39" t="s">
        <v>47</v>
      </c>
      <c r="E71" s="40">
        <f t="shared" si="4"/>
        <v>1830000</v>
      </c>
      <c r="F71" s="37">
        <v>1830000</v>
      </c>
      <c r="G71" s="37">
        <v>0</v>
      </c>
      <c r="H71" s="37">
        <v>0</v>
      </c>
      <c r="I71" s="40">
        <f t="shared" si="5"/>
        <v>2100000</v>
      </c>
      <c r="J71" s="37">
        <v>2100000</v>
      </c>
      <c r="K71" s="37">
        <v>0</v>
      </c>
      <c r="L71" s="37">
        <v>0</v>
      </c>
      <c r="M71" s="40">
        <f t="shared" si="6"/>
        <v>2142000</v>
      </c>
      <c r="N71" s="37">
        <v>2142000</v>
      </c>
      <c r="O71" s="37">
        <v>0</v>
      </c>
      <c r="P71" s="37">
        <v>0</v>
      </c>
      <c r="Q71" s="40">
        <f t="shared" si="7"/>
        <v>2200000</v>
      </c>
      <c r="R71" s="37">
        <v>2200000</v>
      </c>
      <c r="S71" s="37">
        <v>0</v>
      </c>
      <c r="T71" s="37">
        <v>0</v>
      </c>
    </row>
    <row r="72" spans="1:20" ht="75" x14ac:dyDescent="0.25">
      <c r="B72" s="38"/>
      <c r="C72" s="34" t="s">
        <v>63</v>
      </c>
      <c r="D72" s="39" t="s">
        <v>156</v>
      </c>
      <c r="E72" s="40">
        <f t="shared" si="4"/>
        <v>113500</v>
      </c>
      <c r="F72" s="37">
        <v>113500</v>
      </c>
      <c r="G72" s="37">
        <v>0</v>
      </c>
      <c r="H72" s="37">
        <v>0</v>
      </c>
      <c r="I72" s="40">
        <f t="shared" si="5"/>
        <v>115000</v>
      </c>
      <c r="J72" s="37">
        <v>115000</v>
      </c>
      <c r="K72" s="37">
        <v>0</v>
      </c>
      <c r="L72" s="37">
        <v>0</v>
      </c>
      <c r="M72" s="40">
        <f t="shared" si="6"/>
        <v>115000</v>
      </c>
      <c r="N72" s="37">
        <v>115000</v>
      </c>
      <c r="O72" s="37">
        <v>0</v>
      </c>
      <c r="P72" s="37">
        <v>0</v>
      </c>
      <c r="Q72" s="40">
        <f t="shared" si="7"/>
        <v>115000</v>
      </c>
      <c r="R72" s="37">
        <v>115000</v>
      </c>
      <c r="S72" s="37">
        <v>0</v>
      </c>
      <c r="T72" s="37">
        <v>0</v>
      </c>
    </row>
    <row r="73" spans="1:20" ht="31.5" x14ac:dyDescent="0.25">
      <c r="B73" s="30" t="s">
        <v>48</v>
      </c>
      <c r="C73" s="31"/>
      <c r="D73" s="31" t="s">
        <v>49</v>
      </c>
      <c r="E73" s="32">
        <f t="shared" si="4"/>
        <v>692300</v>
      </c>
      <c r="F73" s="33">
        <f>SUM(F77:F86)</f>
        <v>692300</v>
      </c>
      <c r="G73" s="33">
        <f>SUM(G77:G86)</f>
        <v>0</v>
      </c>
      <c r="H73" s="33">
        <f>SUM(H77:H86)</f>
        <v>0</v>
      </c>
      <c r="I73" s="32">
        <f t="shared" si="5"/>
        <v>705100</v>
      </c>
      <c r="J73" s="33">
        <f>SUM(J77:J86)</f>
        <v>705100</v>
      </c>
      <c r="K73" s="33">
        <f>SUM(K77:K86)</f>
        <v>0</v>
      </c>
      <c r="L73" s="33">
        <f>SUM(L77:L86)</f>
        <v>0</v>
      </c>
      <c r="M73" s="32">
        <f t="shared" si="6"/>
        <v>724000</v>
      </c>
      <c r="N73" s="33">
        <f>SUM(N77:N86)</f>
        <v>724000</v>
      </c>
      <c r="O73" s="33">
        <f>SUM(O77:O86)</f>
        <v>0</v>
      </c>
      <c r="P73" s="33">
        <f>SUM(P77:P86)</f>
        <v>0</v>
      </c>
      <c r="Q73" s="32">
        <f t="shared" si="7"/>
        <v>731000</v>
      </c>
      <c r="R73" s="33">
        <f>SUM(R77:R86)</f>
        <v>731000</v>
      </c>
      <c r="S73" s="33">
        <f>SUM(S77:S86)</f>
        <v>0</v>
      </c>
      <c r="T73" s="33">
        <f>SUM(T77:T86)</f>
        <v>0</v>
      </c>
    </row>
    <row r="74" spans="1:20" ht="18" x14ac:dyDescent="0.25">
      <c r="B74" s="41"/>
      <c r="C74" s="42"/>
      <c r="D74" s="43" t="s">
        <v>151</v>
      </c>
      <c r="E74" s="36">
        <f t="shared" si="4"/>
        <v>484</v>
      </c>
      <c r="F74" s="36">
        <f>SUM(F75:F76)</f>
        <v>484</v>
      </c>
      <c r="G74" s="36">
        <f>SUM(G75:G76)</f>
        <v>0</v>
      </c>
      <c r="H74" s="36">
        <f>SUM(H75:H76)</f>
        <v>0</v>
      </c>
      <c r="I74" s="36">
        <f t="shared" si="5"/>
        <v>484</v>
      </c>
      <c r="J74" s="36">
        <f>SUM(J75:J76)</f>
        <v>484</v>
      </c>
      <c r="K74" s="36">
        <f>SUM(K75:K76)</f>
        <v>0</v>
      </c>
      <c r="L74" s="36">
        <f>SUM(L75:L76)</f>
        <v>0</v>
      </c>
      <c r="M74" s="36">
        <f t="shared" si="6"/>
        <v>484</v>
      </c>
      <c r="N74" s="36">
        <f>SUM(N75:N76)</f>
        <v>484</v>
      </c>
      <c r="O74" s="36">
        <f>SUM(O75:O76)</f>
        <v>0</v>
      </c>
      <c r="P74" s="36">
        <f>SUM(P75:P76)</f>
        <v>0</v>
      </c>
      <c r="Q74" s="36">
        <f t="shared" si="7"/>
        <v>484</v>
      </c>
      <c r="R74" s="36">
        <f>SUM(R75:R76)</f>
        <v>484</v>
      </c>
      <c r="S74" s="36">
        <f>SUM(S75:S76)</f>
        <v>0</v>
      </c>
      <c r="T74" s="36">
        <f>SUM(T75:T76)</f>
        <v>0</v>
      </c>
    </row>
    <row r="75" spans="1:20" ht="18" x14ac:dyDescent="0.25">
      <c r="B75" s="41"/>
      <c r="C75" s="42"/>
      <c r="D75" s="44" t="s">
        <v>335</v>
      </c>
      <c r="E75" s="37">
        <f t="shared" si="4"/>
        <v>0</v>
      </c>
      <c r="F75" s="37">
        <v>0</v>
      </c>
      <c r="G75" s="37">
        <v>0</v>
      </c>
      <c r="H75" s="37">
        <v>0</v>
      </c>
      <c r="I75" s="37">
        <f t="shared" si="5"/>
        <v>0</v>
      </c>
      <c r="J75" s="37">
        <v>0</v>
      </c>
      <c r="K75" s="37">
        <v>0</v>
      </c>
      <c r="L75" s="37">
        <v>0</v>
      </c>
      <c r="M75" s="37">
        <f t="shared" si="6"/>
        <v>0</v>
      </c>
      <c r="N75" s="37">
        <v>0</v>
      </c>
      <c r="O75" s="37">
        <v>0</v>
      </c>
      <c r="P75" s="37">
        <v>0</v>
      </c>
      <c r="Q75" s="37">
        <f t="shared" si="7"/>
        <v>0</v>
      </c>
      <c r="R75" s="37">
        <v>0</v>
      </c>
      <c r="S75" s="37">
        <v>0</v>
      </c>
      <c r="T75" s="37">
        <v>0</v>
      </c>
    </row>
    <row r="76" spans="1:20" ht="18" x14ac:dyDescent="0.25">
      <c r="B76" s="41"/>
      <c r="C76" s="42"/>
      <c r="D76" s="44" t="s">
        <v>155</v>
      </c>
      <c r="E76" s="36">
        <f t="shared" si="4"/>
        <v>484</v>
      </c>
      <c r="F76" s="37">
        <v>484</v>
      </c>
      <c r="G76" s="37">
        <v>0</v>
      </c>
      <c r="H76" s="37">
        <v>0</v>
      </c>
      <c r="I76" s="36">
        <f t="shared" si="5"/>
        <v>484</v>
      </c>
      <c r="J76" s="37">
        <v>484</v>
      </c>
      <c r="K76" s="37">
        <v>0</v>
      </c>
      <c r="L76" s="37">
        <v>0</v>
      </c>
      <c r="M76" s="36">
        <f t="shared" si="6"/>
        <v>484</v>
      </c>
      <c r="N76" s="37">
        <v>484</v>
      </c>
      <c r="O76" s="37">
        <v>0</v>
      </c>
      <c r="P76" s="37">
        <v>0</v>
      </c>
      <c r="Q76" s="36">
        <f t="shared" si="7"/>
        <v>484</v>
      </c>
      <c r="R76" s="37">
        <v>484</v>
      </c>
      <c r="S76" s="37">
        <v>0</v>
      </c>
      <c r="T76" s="37">
        <v>0</v>
      </c>
    </row>
    <row r="77" spans="1:20" ht="30" x14ac:dyDescent="0.25">
      <c r="B77" s="38"/>
      <c r="C77" s="34" t="s">
        <v>54</v>
      </c>
      <c r="D77" s="39" t="s">
        <v>50</v>
      </c>
      <c r="E77" s="36">
        <f t="shared" si="4"/>
        <v>275850</v>
      </c>
      <c r="F77" s="37">
        <v>275850</v>
      </c>
      <c r="G77" s="37">
        <v>0</v>
      </c>
      <c r="H77" s="37">
        <v>0</v>
      </c>
      <c r="I77" s="36">
        <f t="shared" si="5"/>
        <v>280000</v>
      </c>
      <c r="J77" s="37">
        <v>280000</v>
      </c>
      <c r="K77" s="37">
        <v>0</v>
      </c>
      <c r="L77" s="37">
        <v>0</v>
      </c>
      <c r="M77" s="36">
        <f t="shared" si="6"/>
        <v>290000</v>
      </c>
      <c r="N77" s="37">
        <v>290000</v>
      </c>
      <c r="O77" s="37">
        <v>0</v>
      </c>
      <c r="P77" s="37">
        <v>0</v>
      </c>
      <c r="Q77" s="36">
        <f t="shared" si="7"/>
        <v>296000</v>
      </c>
      <c r="R77" s="37">
        <v>296000</v>
      </c>
      <c r="S77" s="37">
        <v>0</v>
      </c>
      <c r="T77" s="37">
        <v>0</v>
      </c>
    </row>
    <row r="78" spans="1:20" ht="15.75" x14ac:dyDescent="0.25">
      <c r="B78" s="38"/>
      <c r="C78" s="34" t="s">
        <v>55</v>
      </c>
      <c r="D78" s="39" t="s">
        <v>71</v>
      </c>
      <c r="E78" s="36">
        <f t="shared" si="4"/>
        <v>244600</v>
      </c>
      <c r="F78" s="37">
        <v>244600</v>
      </c>
      <c r="G78" s="37">
        <v>0</v>
      </c>
      <c r="H78" s="37">
        <v>0</v>
      </c>
      <c r="I78" s="36">
        <f t="shared" si="5"/>
        <v>250160</v>
      </c>
      <c r="J78" s="37">
        <v>250160</v>
      </c>
      <c r="K78" s="37">
        <v>0</v>
      </c>
      <c r="L78" s="37">
        <v>0</v>
      </c>
      <c r="M78" s="36">
        <f t="shared" si="6"/>
        <v>251000</v>
      </c>
      <c r="N78" s="37">
        <v>251000</v>
      </c>
      <c r="O78" s="37">
        <v>0</v>
      </c>
      <c r="P78" s="37">
        <v>0</v>
      </c>
      <c r="Q78" s="36">
        <f t="shared" si="7"/>
        <v>251500</v>
      </c>
      <c r="R78" s="37">
        <v>251500</v>
      </c>
      <c r="S78" s="37">
        <v>0</v>
      </c>
      <c r="T78" s="37">
        <v>0</v>
      </c>
    </row>
    <row r="79" spans="1:20" ht="30" x14ac:dyDescent="0.25">
      <c r="B79" s="38"/>
      <c r="C79" s="34" t="s">
        <v>56</v>
      </c>
      <c r="D79" s="39" t="s">
        <v>70</v>
      </c>
      <c r="E79" s="36">
        <f t="shared" si="4"/>
        <v>126000</v>
      </c>
      <c r="F79" s="37">
        <v>126000</v>
      </c>
      <c r="G79" s="37">
        <v>0</v>
      </c>
      <c r="H79" s="37">
        <v>0</v>
      </c>
      <c r="I79" s="36">
        <f t="shared" si="5"/>
        <v>126000</v>
      </c>
      <c r="J79" s="37">
        <v>126000</v>
      </c>
      <c r="K79" s="37">
        <v>0</v>
      </c>
      <c r="L79" s="37">
        <v>0</v>
      </c>
      <c r="M79" s="36">
        <f t="shared" si="6"/>
        <v>127000</v>
      </c>
      <c r="N79" s="37">
        <v>127000</v>
      </c>
      <c r="O79" s="37">
        <v>0</v>
      </c>
      <c r="P79" s="37">
        <v>0</v>
      </c>
      <c r="Q79" s="36">
        <f t="shared" si="7"/>
        <v>127300</v>
      </c>
      <c r="R79" s="37">
        <v>127300</v>
      </c>
      <c r="S79" s="37">
        <v>0</v>
      </c>
      <c r="T79" s="37">
        <v>0</v>
      </c>
    </row>
    <row r="80" spans="1:20" ht="15.75" x14ac:dyDescent="0.25">
      <c r="B80" s="38"/>
      <c r="C80" s="34" t="s">
        <v>57</v>
      </c>
      <c r="D80" s="39" t="s">
        <v>69</v>
      </c>
      <c r="E80" s="36">
        <f t="shared" si="4"/>
        <v>510</v>
      </c>
      <c r="F80" s="37">
        <v>510</v>
      </c>
      <c r="G80" s="37">
        <v>0</v>
      </c>
      <c r="H80" s="37">
        <v>0</v>
      </c>
      <c r="I80" s="36">
        <f t="shared" si="5"/>
        <v>600</v>
      </c>
      <c r="J80" s="37">
        <v>600</v>
      </c>
      <c r="K80" s="37">
        <v>0</v>
      </c>
      <c r="L80" s="37">
        <v>0</v>
      </c>
      <c r="M80" s="36">
        <f t="shared" si="6"/>
        <v>700</v>
      </c>
      <c r="N80" s="37">
        <v>700</v>
      </c>
      <c r="O80" s="37">
        <v>0</v>
      </c>
      <c r="P80" s="37">
        <v>0</v>
      </c>
      <c r="Q80" s="36">
        <f t="shared" si="7"/>
        <v>700</v>
      </c>
      <c r="R80" s="37">
        <v>700</v>
      </c>
      <c r="S80" s="37">
        <v>0</v>
      </c>
      <c r="T80" s="37">
        <v>0</v>
      </c>
    </row>
    <row r="81" spans="2:20" ht="30" x14ac:dyDescent="0.25">
      <c r="B81" s="38"/>
      <c r="C81" s="34" t="s">
        <v>58</v>
      </c>
      <c r="D81" s="39" t="s">
        <v>51</v>
      </c>
      <c r="E81" s="36">
        <f t="shared" si="4"/>
        <v>23500</v>
      </c>
      <c r="F81" s="37">
        <v>23500</v>
      </c>
      <c r="G81" s="37">
        <v>0</v>
      </c>
      <c r="H81" s="37">
        <v>0</v>
      </c>
      <c r="I81" s="36">
        <f t="shared" si="5"/>
        <v>25000</v>
      </c>
      <c r="J81" s="37">
        <v>25000</v>
      </c>
      <c r="K81" s="37">
        <v>0</v>
      </c>
      <c r="L81" s="37">
        <v>0</v>
      </c>
      <c r="M81" s="36">
        <f t="shared" si="6"/>
        <v>31860</v>
      </c>
      <c r="N81" s="37">
        <f>32000-140</f>
        <v>31860</v>
      </c>
      <c r="O81" s="37">
        <v>0</v>
      </c>
      <c r="P81" s="37">
        <v>0</v>
      </c>
      <c r="Q81" s="36">
        <f t="shared" si="7"/>
        <v>32100</v>
      </c>
      <c r="R81" s="37">
        <v>32100</v>
      </c>
      <c r="S81" s="37">
        <v>0</v>
      </c>
      <c r="T81" s="37">
        <v>0</v>
      </c>
    </row>
    <row r="82" spans="2:20" ht="30" x14ac:dyDescent="0.25">
      <c r="B82" s="38"/>
      <c r="C82" s="34" t="s">
        <v>59</v>
      </c>
      <c r="D82" s="39" t="s">
        <v>68</v>
      </c>
      <c r="E82" s="36">
        <f t="shared" si="4"/>
        <v>13500</v>
      </c>
      <c r="F82" s="37">
        <v>13500</v>
      </c>
      <c r="G82" s="37">
        <v>0</v>
      </c>
      <c r="H82" s="37">
        <v>0</v>
      </c>
      <c r="I82" s="36">
        <f t="shared" si="5"/>
        <v>15000</v>
      </c>
      <c r="J82" s="37">
        <v>15000</v>
      </c>
      <c r="K82" s="37">
        <v>0</v>
      </c>
      <c r="L82" s="37">
        <v>0</v>
      </c>
      <c r="M82" s="36">
        <f t="shared" si="6"/>
        <v>15000</v>
      </c>
      <c r="N82" s="37">
        <v>15000</v>
      </c>
      <c r="O82" s="37">
        <v>0</v>
      </c>
      <c r="P82" s="37">
        <v>0</v>
      </c>
      <c r="Q82" s="36">
        <f t="shared" si="7"/>
        <v>15000</v>
      </c>
      <c r="R82" s="37">
        <v>15000</v>
      </c>
      <c r="S82" s="37">
        <v>0</v>
      </c>
      <c r="T82" s="37">
        <v>0</v>
      </c>
    </row>
    <row r="83" spans="2:20" ht="45" x14ac:dyDescent="0.25">
      <c r="B83" s="38"/>
      <c r="C83" s="34" t="s">
        <v>60</v>
      </c>
      <c r="D83" s="39" t="s">
        <v>67</v>
      </c>
      <c r="E83" s="36">
        <f t="shared" si="4"/>
        <v>1500</v>
      </c>
      <c r="F83" s="37">
        <v>1500</v>
      </c>
      <c r="G83" s="37">
        <v>0</v>
      </c>
      <c r="H83" s="37">
        <v>0</v>
      </c>
      <c r="I83" s="36">
        <f t="shared" si="5"/>
        <v>1500</v>
      </c>
      <c r="J83" s="37">
        <v>1500</v>
      </c>
      <c r="K83" s="37">
        <v>0</v>
      </c>
      <c r="L83" s="37">
        <v>0</v>
      </c>
      <c r="M83" s="36">
        <f t="shared" si="6"/>
        <v>1600</v>
      </c>
      <c r="N83" s="37">
        <v>1600</v>
      </c>
      <c r="O83" s="37">
        <v>0</v>
      </c>
      <c r="P83" s="37">
        <v>0</v>
      </c>
      <c r="Q83" s="36">
        <f t="shared" si="7"/>
        <v>1600</v>
      </c>
      <c r="R83" s="37">
        <v>1600</v>
      </c>
      <c r="S83" s="37">
        <v>0</v>
      </c>
      <c r="T83" s="37">
        <v>0</v>
      </c>
    </row>
    <row r="84" spans="2:20" ht="15.75" x14ac:dyDescent="0.25">
      <c r="B84" s="38"/>
      <c r="C84" s="34" t="s">
        <v>61</v>
      </c>
      <c r="D84" s="39" t="s">
        <v>52</v>
      </c>
      <c r="E84" s="36">
        <f t="shared" ref="E84:E153" si="23">SUM(F84:H84)</f>
        <v>5400</v>
      </c>
      <c r="F84" s="37">
        <v>5400</v>
      </c>
      <c r="G84" s="37">
        <v>0</v>
      </c>
      <c r="H84" s="37">
        <v>0</v>
      </c>
      <c r="I84" s="36">
        <f t="shared" ref="I84:I153" si="24">SUM(J84:L84)</f>
        <v>5400</v>
      </c>
      <c r="J84" s="37">
        <v>5400</v>
      </c>
      <c r="K84" s="37">
        <v>0</v>
      </c>
      <c r="L84" s="37">
        <v>0</v>
      </c>
      <c r="M84" s="36">
        <f t="shared" ref="M84:M153" si="25">SUM(N84:P84)</f>
        <v>5500</v>
      </c>
      <c r="N84" s="37">
        <v>5500</v>
      </c>
      <c r="O84" s="37">
        <v>0</v>
      </c>
      <c r="P84" s="37">
        <v>0</v>
      </c>
      <c r="Q84" s="36">
        <f t="shared" ref="Q84:Q153" si="26">SUM(R84:T84)</f>
        <v>5500</v>
      </c>
      <c r="R84" s="37">
        <v>5500</v>
      </c>
      <c r="S84" s="37">
        <v>0</v>
      </c>
      <c r="T84" s="37">
        <v>0</v>
      </c>
    </row>
    <row r="85" spans="2:20" ht="15.75" x14ac:dyDescent="0.25">
      <c r="B85" s="38"/>
      <c r="C85" s="34" t="s">
        <v>62</v>
      </c>
      <c r="D85" s="39" t="s">
        <v>53</v>
      </c>
      <c r="E85" s="36">
        <f t="shared" si="23"/>
        <v>1440</v>
      </c>
      <c r="F85" s="37">
        <f>340+1100</f>
        <v>1440</v>
      </c>
      <c r="G85" s="37">
        <v>0</v>
      </c>
      <c r="H85" s="37">
        <v>0</v>
      </c>
      <c r="I85" s="36">
        <f t="shared" si="24"/>
        <v>1440</v>
      </c>
      <c r="J85" s="37">
        <f>340+1100</f>
        <v>1440</v>
      </c>
      <c r="K85" s="37">
        <v>0</v>
      </c>
      <c r="L85" s="37">
        <v>0</v>
      </c>
      <c r="M85" s="36">
        <f t="shared" si="25"/>
        <v>1340</v>
      </c>
      <c r="N85" s="37">
        <f>340+1000</f>
        <v>1340</v>
      </c>
      <c r="O85" s="37">
        <v>0</v>
      </c>
      <c r="P85" s="37">
        <v>0</v>
      </c>
      <c r="Q85" s="36">
        <f t="shared" si="26"/>
        <v>1300</v>
      </c>
      <c r="R85" s="37">
        <f>300+1000</f>
        <v>1300</v>
      </c>
      <c r="S85" s="37">
        <v>0</v>
      </c>
      <c r="T85" s="37">
        <v>0</v>
      </c>
    </row>
    <row r="86" spans="2:20" ht="45" x14ac:dyDescent="0.25">
      <c r="B86" s="38"/>
      <c r="C86" s="34" t="s">
        <v>409</v>
      </c>
      <c r="D86" s="39" t="s">
        <v>410</v>
      </c>
      <c r="E86" s="36">
        <f t="shared" si="23"/>
        <v>0</v>
      </c>
      <c r="F86" s="37">
        <v>0</v>
      </c>
      <c r="G86" s="37">
        <v>0</v>
      </c>
      <c r="H86" s="37">
        <v>0</v>
      </c>
      <c r="I86" s="36">
        <f t="shared" si="24"/>
        <v>0</v>
      </c>
      <c r="J86" s="37">
        <v>0</v>
      </c>
      <c r="K86" s="37">
        <v>0</v>
      </c>
      <c r="L86" s="37">
        <v>0</v>
      </c>
      <c r="M86" s="36">
        <f t="shared" si="25"/>
        <v>0</v>
      </c>
      <c r="N86" s="37">
        <v>0</v>
      </c>
      <c r="O86" s="37">
        <v>0</v>
      </c>
      <c r="P86" s="37">
        <v>0</v>
      </c>
      <c r="Q86" s="36">
        <f t="shared" si="26"/>
        <v>0</v>
      </c>
      <c r="R86" s="37">
        <v>0</v>
      </c>
      <c r="S86" s="37">
        <v>0</v>
      </c>
      <c r="T86" s="37">
        <v>0</v>
      </c>
    </row>
    <row r="87" spans="2:20" ht="31.5" x14ac:dyDescent="0.25">
      <c r="B87" s="30" t="s">
        <v>65</v>
      </c>
      <c r="C87" s="31"/>
      <c r="D87" s="31" t="s">
        <v>66</v>
      </c>
      <c r="E87" s="32">
        <f t="shared" si="23"/>
        <v>32000</v>
      </c>
      <c r="F87" s="33">
        <f t="shared" ref="F87:P87" si="27">SUM(F91:F104)</f>
        <v>32000</v>
      </c>
      <c r="G87" s="33">
        <f t="shared" si="27"/>
        <v>0</v>
      </c>
      <c r="H87" s="33">
        <f t="shared" si="27"/>
        <v>0</v>
      </c>
      <c r="I87" s="32">
        <f t="shared" si="24"/>
        <v>32000</v>
      </c>
      <c r="J87" s="33">
        <f>SUM(J91:J104)</f>
        <v>32000</v>
      </c>
      <c r="K87" s="33">
        <f t="shared" si="27"/>
        <v>0</v>
      </c>
      <c r="L87" s="33">
        <f t="shared" si="27"/>
        <v>0</v>
      </c>
      <c r="M87" s="32">
        <f t="shared" si="25"/>
        <v>35000</v>
      </c>
      <c r="N87" s="33">
        <f t="shared" si="27"/>
        <v>35000</v>
      </c>
      <c r="O87" s="33">
        <f t="shared" si="27"/>
        <v>0</v>
      </c>
      <c r="P87" s="33">
        <f t="shared" si="27"/>
        <v>0</v>
      </c>
      <c r="Q87" s="32">
        <f t="shared" si="26"/>
        <v>36000</v>
      </c>
      <c r="R87" s="33">
        <f>SUM(R91:R104)</f>
        <v>36000</v>
      </c>
      <c r="S87" s="33">
        <f>SUM(S91:S104)</f>
        <v>0</v>
      </c>
      <c r="T87" s="33">
        <f>SUM(T91:T104)</f>
        <v>0</v>
      </c>
    </row>
    <row r="88" spans="2:20" ht="18" x14ac:dyDescent="0.25">
      <c r="B88" s="41"/>
      <c r="C88" s="42"/>
      <c r="D88" s="43" t="s">
        <v>151</v>
      </c>
      <c r="E88" s="36">
        <f t="shared" si="23"/>
        <v>0</v>
      </c>
      <c r="F88" s="36">
        <f>SUM(F89:F90)</f>
        <v>0</v>
      </c>
      <c r="G88" s="36">
        <f>SUM(G89:G90)</f>
        <v>0</v>
      </c>
      <c r="H88" s="36">
        <f>SUM(H89:H90)</f>
        <v>0</v>
      </c>
      <c r="I88" s="36">
        <f t="shared" si="24"/>
        <v>0</v>
      </c>
      <c r="J88" s="36">
        <f>SUM(J89:J90)</f>
        <v>0</v>
      </c>
      <c r="K88" s="36">
        <f>SUM(K89:K90)</f>
        <v>0</v>
      </c>
      <c r="L88" s="36">
        <f>SUM(L89:L90)</f>
        <v>0</v>
      </c>
      <c r="M88" s="36">
        <f t="shared" si="25"/>
        <v>0</v>
      </c>
      <c r="N88" s="36">
        <f>SUM(N89:N90)</f>
        <v>0</v>
      </c>
      <c r="O88" s="36">
        <f>SUM(O89:O90)</f>
        <v>0</v>
      </c>
      <c r="P88" s="36">
        <f>SUM(P89:P90)</f>
        <v>0</v>
      </c>
      <c r="Q88" s="36">
        <f t="shared" si="26"/>
        <v>0</v>
      </c>
      <c r="R88" s="36">
        <f>SUM(R89:R90)</f>
        <v>0</v>
      </c>
      <c r="S88" s="36">
        <f>SUM(S89:S90)</f>
        <v>0</v>
      </c>
      <c r="T88" s="36">
        <f>SUM(T89:T90)</f>
        <v>0</v>
      </c>
    </row>
    <row r="89" spans="2:20" ht="18" x14ac:dyDescent="0.25">
      <c r="B89" s="41"/>
      <c r="C89" s="42"/>
      <c r="D89" s="44" t="s">
        <v>335</v>
      </c>
      <c r="E89" s="37">
        <f t="shared" si="23"/>
        <v>0</v>
      </c>
      <c r="F89" s="37">
        <v>0</v>
      </c>
      <c r="G89" s="37">
        <v>0</v>
      </c>
      <c r="H89" s="37">
        <v>0</v>
      </c>
      <c r="I89" s="37">
        <f t="shared" si="24"/>
        <v>0</v>
      </c>
      <c r="J89" s="37">
        <v>0</v>
      </c>
      <c r="K89" s="37">
        <v>0</v>
      </c>
      <c r="L89" s="37">
        <v>0</v>
      </c>
      <c r="M89" s="37">
        <f t="shared" si="25"/>
        <v>0</v>
      </c>
      <c r="N89" s="37">
        <v>0</v>
      </c>
      <c r="O89" s="37">
        <v>0</v>
      </c>
      <c r="P89" s="37">
        <v>0</v>
      </c>
      <c r="Q89" s="37">
        <f t="shared" si="26"/>
        <v>0</v>
      </c>
      <c r="R89" s="37">
        <v>0</v>
      </c>
      <c r="S89" s="37">
        <v>0</v>
      </c>
      <c r="T89" s="37">
        <v>0</v>
      </c>
    </row>
    <row r="90" spans="2:20" ht="18" x14ac:dyDescent="0.25">
      <c r="B90" s="41"/>
      <c r="C90" s="42"/>
      <c r="D90" s="44" t="s">
        <v>155</v>
      </c>
      <c r="E90" s="36">
        <f t="shared" si="23"/>
        <v>0</v>
      </c>
      <c r="F90" s="37">
        <v>0</v>
      </c>
      <c r="G90" s="37">
        <v>0</v>
      </c>
      <c r="H90" s="37">
        <v>0</v>
      </c>
      <c r="I90" s="36">
        <f t="shared" si="24"/>
        <v>0</v>
      </c>
      <c r="J90" s="37">
        <v>0</v>
      </c>
      <c r="K90" s="37">
        <v>0</v>
      </c>
      <c r="L90" s="37">
        <v>0</v>
      </c>
      <c r="M90" s="36">
        <f t="shared" si="25"/>
        <v>0</v>
      </c>
      <c r="N90" s="37">
        <v>0</v>
      </c>
      <c r="O90" s="37">
        <v>0</v>
      </c>
      <c r="P90" s="37">
        <v>0</v>
      </c>
      <c r="Q90" s="36">
        <f t="shared" si="26"/>
        <v>0</v>
      </c>
      <c r="R90" s="37">
        <v>0</v>
      </c>
      <c r="S90" s="37">
        <v>0</v>
      </c>
      <c r="T90" s="37">
        <v>0</v>
      </c>
    </row>
    <row r="91" spans="2:20" ht="30" x14ac:dyDescent="0.25">
      <c r="B91" s="38"/>
      <c r="C91" s="34" t="s">
        <v>72</v>
      </c>
      <c r="D91" s="39" t="s">
        <v>411</v>
      </c>
      <c r="E91" s="40">
        <f t="shared" si="23"/>
        <v>1800</v>
      </c>
      <c r="F91" s="45">
        <v>1800</v>
      </c>
      <c r="G91" s="45">
        <v>0</v>
      </c>
      <c r="H91" s="45">
        <v>0</v>
      </c>
      <c r="I91" s="40">
        <f t="shared" si="24"/>
        <v>1800</v>
      </c>
      <c r="J91" s="45">
        <v>1800</v>
      </c>
      <c r="K91" s="45">
        <v>0</v>
      </c>
      <c r="L91" s="45">
        <v>0</v>
      </c>
      <c r="M91" s="40">
        <f t="shared" si="25"/>
        <v>2500</v>
      </c>
      <c r="N91" s="45">
        <v>2500</v>
      </c>
      <c r="O91" s="45">
        <v>0</v>
      </c>
      <c r="P91" s="45">
        <v>0</v>
      </c>
      <c r="Q91" s="40">
        <f t="shared" si="26"/>
        <v>2600</v>
      </c>
      <c r="R91" s="45">
        <v>2600</v>
      </c>
      <c r="S91" s="45">
        <v>0</v>
      </c>
      <c r="T91" s="45">
        <v>0</v>
      </c>
    </row>
    <row r="92" spans="2:20" x14ac:dyDescent="0.25">
      <c r="B92" s="38"/>
      <c r="C92" s="34" t="s">
        <v>73</v>
      </c>
      <c r="D92" s="39" t="s">
        <v>373</v>
      </c>
      <c r="E92" s="40">
        <f t="shared" si="23"/>
        <v>2200</v>
      </c>
      <c r="F92" s="45">
        <v>2200</v>
      </c>
      <c r="G92" s="45">
        <v>0</v>
      </c>
      <c r="H92" s="45">
        <v>0</v>
      </c>
      <c r="I92" s="40">
        <f t="shared" si="24"/>
        <v>2200</v>
      </c>
      <c r="J92" s="45">
        <v>2200</v>
      </c>
      <c r="K92" s="45">
        <v>0</v>
      </c>
      <c r="L92" s="45">
        <v>0</v>
      </c>
      <c r="M92" s="40">
        <f t="shared" si="25"/>
        <v>2500</v>
      </c>
      <c r="N92" s="45">
        <v>2500</v>
      </c>
      <c r="O92" s="45">
        <v>0</v>
      </c>
      <c r="P92" s="45">
        <v>0</v>
      </c>
      <c r="Q92" s="40">
        <f t="shared" si="26"/>
        <v>2800</v>
      </c>
      <c r="R92" s="45">
        <v>2800</v>
      </c>
      <c r="S92" s="45">
        <v>0</v>
      </c>
      <c r="T92" s="45">
        <v>0</v>
      </c>
    </row>
    <row r="93" spans="2:20" x14ac:dyDescent="0.25">
      <c r="B93" s="38"/>
      <c r="C93" s="34" t="s">
        <v>74</v>
      </c>
      <c r="D93" s="39" t="s">
        <v>374</v>
      </c>
      <c r="E93" s="40">
        <f t="shared" si="23"/>
        <v>3245</v>
      </c>
      <c r="F93" s="45">
        <v>3245</v>
      </c>
      <c r="G93" s="45">
        <v>0</v>
      </c>
      <c r="H93" s="45">
        <v>0</v>
      </c>
      <c r="I93" s="40">
        <f t="shared" si="24"/>
        <v>3245</v>
      </c>
      <c r="J93" s="45">
        <v>3245</v>
      </c>
      <c r="K93" s="45">
        <v>0</v>
      </c>
      <c r="L93" s="45">
        <v>0</v>
      </c>
      <c r="M93" s="40">
        <f t="shared" si="25"/>
        <v>3500</v>
      </c>
      <c r="N93" s="45">
        <v>3500</v>
      </c>
      <c r="O93" s="45">
        <v>0</v>
      </c>
      <c r="P93" s="45">
        <v>0</v>
      </c>
      <c r="Q93" s="40">
        <f t="shared" si="26"/>
        <v>3900</v>
      </c>
      <c r="R93" s="45">
        <v>3900</v>
      </c>
      <c r="S93" s="45">
        <v>0</v>
      </c>
      <c r="T93" s="45">
        <v>0</v>
      </c>
    </row>
    <row r="94" spans="2:20" x14ac:dyDescent="0.25">
      <c r="B94" s="38"/>
      <c r="C94" s="34" t="s">
        <v>75</v>
      </c>
      <c r="D94" s="39" t="s">
        <v>375</v>
      </c>
      <c r="E94" s="40">
        <f t="shared" si="23"/>
        <v>40</v>
      </c>
      <c r="F94" s="45">
        <v>40</v>
      </c>
      <c r="G94" s="45">
        <v>0</v>
      </c>
      <c r="H94" s="45">
        <v>0</v>
      </c>
      <c r="I94" s="40">
        <f t="shared" si="24"/>
        <v>40</v>
      </c>
      <c r="J94" s="45">
        <v>40</v>
      </c>
      <c r="K94" s="45">
        <v>0</v>
      </c>
      <c r="L94" s="45">
        <v>0</v>
      </c>
      <c r="M94" s="40">
        <f t="shared" si="25"/>
        <v>40</v>
      </c>
      <c r="N94" s="45">
        <v>40</v>
      </c>
      <c r="O94" s="45">
        <v>0</v>
      </c>
      <c r="P94" s="45">
        <v>0</v>
      </c>
      <c r="Q94" s="40">
        <f t="shared" si="26"/>
        <v>40</v>
      </c>
      <c r="R94" s="45">
        <v>40</v>
      </c>
      <c r="S94" s="45">
        <v>0</v>
      </c>
      <c r="T94" s="45">
        <v>0</v>
      </c>
    </row>
    <row r="95" spans="2:20" x14ac:dyDescent="0.25">
      <c r="B95" s="38"/>
      <c r="C95" s="34" t="s">
        <v>76</v>
      </c>
      <c r="D95" s="39" t="s">
        <v>376</v>
      </c>
      <c r="E95" s="40">
        <f t="shared" si="23"/>
        <v>4864</v>
      </c>
      <c r="F95" s="45">
        <f>4400+464</f>
        <v>4864</v>
      </c>
      <c r="G95" s="45">
        <v>0</v>
      </c>
      <c r="H95" s="45">
        <v>0</v>
      </c>
      <c r="I95" s="40">
        <f t="shared" si="24"/>
        <v>4864</v>
      </c>
      <c r="J95" s="45">
        <f>4400+464</f>
        <v>4864</v>
      </c>
      <c r="K95" s="45">
        <v>0</v>
      </c>
      <c r="L95" s="45">
        <v>0</v>
      </c>
      <c r="M95" s="40">
        <f t="shared" si="25"/>
        <v>5000</v>
      </c>
      <c r="N95" s="45">
        <v>5000</v>
      </c>
      <c r="O95" s="45">
        <v>0</v>
      </c>
      <c r="P95" s="45">
        <v>0</v>
      </c>
      <c r="Q95" s="40">
        <f t="shared" si="26"/>
        <v>5000</v>
      </c>
      <c r="R95" s="45">
        <v>5000</v>
      </c>
      <c r="S95" s="45">
        <v>0</v>
      </c>
      <c r="T95" s="45">
        <v>0</v>
      </c>
    </row>
    <row r="96" spans="2:20" x14ac:dyDescent="0.25">
      <c r="B96" s="38"/>
      <c r="C96" s="34" t="s">
        <v>77</v>
      </c>
      <c r="D96" s="39" t="s">
        <v>377</v>
      </c>
      <c r="E96" s="40">
        <f t="shared" si="23"/>
        <v>5000</v>
      </c>
      <c r="F96" s="45">
        <v>5000</v>
      </c>
      <c r="G96" s="45">
        <v>0</v>
      </c>
      <c r="H96" s="45">
        <v>0</v>
      </c>
      <c r="I96" s="40">
        <f t="shared" si="24"/>
        <v>5000</v>
      </c>
      <c r="J96" s="45">
        <v>5000</v>
      </c>
      <c r="K96" s="45">
        <v>0</v>
      </c>
      <c r="L96" s="45">
        <v>0</v>
      </c>
      <c r="M96" s="40">
        <f t="shared" si="25"/>
        <v>5500</v>
      </c>
      <c r="N96" s="45">
        <v>5500</v>
      </c>
      <c r="O96" s="45">
        <v>0</v>
      </c>
      <c r="P96" s="45">
        <v>0</v>
      </c>
      <c r="Q96" s="40">
        <f t="shared" si="26"/>
        <v>5500</v>
      </c>
      <c r="R96" s="45">
        <v>5500</v>
      </c>
      <c r="S96" s="45">
        <v>0</v>
      </c>
      <c r="T96" s="45">
        <v>0</v>
      </c>
    </row>
    <row r="97" spans="2:20" x14ac:dyDescent="0.25">
      <c r="B97" s="38"/>
      <c r="C97" s="34" t="s">
        <v>78</v>
      </c>
      <c r="D97" s="39" t="s">
        <v>378</v>
      </c>
      <c r="E97" s="40">
        <f t="shared" si="23"/>
        <v>48</v>
      </c>
      <c r="F97" s="45">
        <v>48</v>
      </c>
      <c r="G97" s="45">
        <v>0</v>
      </c>
      <c r="H97" s="45">
        <v>0</v>
      </c>
      <c r="I97" s="40">
        <f t="shared" si="24"/>
        <v>48</v>
      </c>
      <c r="J97" s="45">
        <v>48</v>
      </c>
      <c r="K97" s="45">
        <v>0</v>
      </c>
      <c r="L97" s="45">
        <v>0</v>
      </c>
      <c r="M97" s="40">
        <f t="shared" si="25"/>
        <v>50</v>
      </c>
      <c r="N97" s="45">
        <v>50</v>
      </c>
      <c r="O97" s="45">
        <v>0</v>
      </c>
      <c r="P97" s="45">
        <v>0</v>
      </c>
      <c r="Q97" s="40">
        <f t="shared" si="26"/>
        <v>50</v>
      </c>
      <c r="R97" s="45">
        <v>50</v>
      </c>
      <c r="S97" s="45">
        <v>0</v>
      </c>
      <c r="T97" s="45">
        <v>0</v>
      </c>
    </row>
    <row r="98" spans="2:20" x14ac:dyDescent="0.25">
      <c r="B98" s="38"/>
      <c r="C98" s="34" t="s">
        <v>79</v>
      </c>
      <c r="D98" s="39" t="s">
        <v>379</v>
      </c>
      <c r="E98" s="40">
        <f t="shared" si="23"/>
        <v>383</v>
      </c>
      <c r="F98" s="45">
        <v>383</v>
      </c>
      <c r="G98" s="45">
        <v>0</v>
      </c>
      <c r="H98" s="45">
        <v>0</v>
      </c>
      <c r="I98" s="40">
        <f t="shared" si="24"/>
        <v>383</v>
      </c>
      <c r="J98" s="45">
        <v>383</v>
      </c>
      <c r="K98" s="45">
        <v>0</v>
      </c>
      <c r="L98" s="45">
        <v>0</v>
      </c>
      <c r="M98" s="40">
        <f t="shared" si="25"/>
        <v>400</v>
      </c>
      <c r="N98" s="45">
        <v>400</v>
      </c>
      <c r="O98" s="45">
        <v>0</v>
      </c>
      <c r="P98" s="45">
        <v>0</v>
      </c>
      <c r="Q98" s="40">
        <f t="shared" si="26"/>
        <v>400</v>
      </c>
      <c r="R98" s="45">
        <v>400</v>
      </c>
      <c r="S98" s="45">
        <v>0</v>
      </c>
      <c r="T98" s="45">
        <v>0</v>
      </c>
    </row>
    <row r="99" spans="2:20" x14ac:dyDescent="0.25">
      <c r="B99" s="38"/>
      <c r="C99" s="34" t="s">
        <v>80</v>
      </c>
      <c r="D99" s="39" t="s">
        <v>380</v>
      </c>
      <c r="E99" s="40">
        <f t="shared" si="23"/>
        <v>9000</v>
      </c>
      <c r="F99" s="45">
        <v>9000</v>
      </c>
      <c r="G99" s="45">
        <v>0</v>
      </c>
      <c r="H99" s="45">
        <v>0</v>
      </c>
      <c r="I99" s="40">
        <f t="shared" si="24"/>
        <v>9000</v>
      </c>
      <c r="J99" s="45">
        <v>9000</v>
      </c>
      <c r="K99" s="45">
        <v>0</v>
      </c>
      <c r="L99" s="45">
        <v>0</v>
      </c>
      <c r="M99" s="40">
        <f t="shared" si="25"/>
        <v>9500</v>
      </c>
      <c r="N99" s="45">
        <v>9500</v>
      </c>
      <c r="O99" s="45">
        <v>0</v>
      </c>
      <c r="P99" s="45">
        <v>0</v>
      </c>
      <c r="Q99" s="40">
        <f t="shared" si="26"/>
        <v>9500</v>
      </c>
      <c r="R99" s="45">
        <v>9500</v>
      </c>
      <c r="S99" s="45">
        <v>0</v>
      </c>
      <c r="T99" s="45">
        <v>0</v>
      </c>
    </row>
    <row r="100" spans="2:20" ht="30" x14ac:dyDescent="0.25">
      <c r="B100" s="38"/>
      <c r="C100" s="34" t="s">
        <v>81</v>
      </c>
      <c r="D100" s="39" t="s">
        <v>381</v>
      </c>
      <c r="E100" s="40">
        <f t="shared" si="23"/>
        <v>2300</v>
      </c>
      <c r="F100" s="45">
        <v>2300</v>
      </c>
      <c r="G100" s="45">
        <v>0</v>
      </c>
      <c r="H100" s="45">
        <v>0</v>
      </c>
      <c r="I100" s="40">
        <f t="shared" si="24"/>
        <v>2300</v>
      </c>
      <c r="J100" s="45">
        <v>2300</v>
      </c>
      <c r="K100" s="45">
        <v>0</v>
      </c>
      <c r="L100" s="45">
        <v>0</v>
      </c>
      <c r="M100" s="40">
        <f t="shared" si="25"/>
        <v>2700</v>
      </c>
      <c r="N100" s="45">
        <v>2700</v>
      </c>
      <c r="O100" s="45">
        <v>0</v>
      </c>
      <c r="P100" s="45">
        <v>0</v>
      </c>
      <c r="Q100" s="40">
        <f t="shared" si="26"/>
        <v>2700</v>
      </c>
      <c r="R100" s="45">
        <v>2700</v>
      </c>
      <c r="S100" s="45">
        <v>0</v>
      </c>
      <c r="T100" s="45">
        <v>0</v>
      </c>
    </row>
    <row r="101" spans="2:20" x14ac:dyDescent="0.25">
      <c r="B101" s="38"/>
      <c r="C101" s="34" t="s">
        <v>82</v>
      </c>
      <c r="D101" s="39" t="s">
        <v>382</v>
      </c>
      <c r="E101" s="40">
        <f t="shared" si="23"/>
        <v>900</v>
      </c>
      <c r="F101" s="45">
        <v>900</v>
      </c>
      <c r="G101" s="45">
        <v>0</v>
      </c>
      <c r="H101" s="45">
        <v>0</v>
      </c>
      <c r="I101" s="40">
        <f t="shared" si="24"/>
        <v>900</v>
      </c>
      <c r="J101" s="45">
        <v>900</v>
      </c>
      <c r="K101" s="45">
        <v>0</v>
      </c>
      <c r="L101" s="45">
        <v>0</v>
      </c>
      <c r="M101" s="40">
        <f t="shared" si="25"/>
        <v>900</v>
      </c>
      <c r="N101" s="45">
        <v>900</v>
      </c>
      <c r="O101" s="45">
        <v>0</v>
      </c>
      <c r="P101" s="45">
        <v>0</v>
      </c>
      <c r="Q101" s="40">
        <f t="shared" si="26"/>
        <v>900</v>
      </c>
      <c r="R101" s="45">
        <v>900</v>
      </c>
      <c r="S101" s="45">
        <v>0</v>
      </c>
      <c r="T101" s="45">
        <v>0</v>
      </c>
    </row>
    <row r="102" spans="2:20" ht="30" x14ac:dyDescent="0.25">
      <c r="B102" s="38"/>
      <c r="C102" s="34" t="s">
        <v>83</v>
      </c>
      <c r="D102" s="39" t="s">
        <v>383</v>
      </c>
      <c r="E102" s="40">
        <f t="shared" si="23"/>
        <v>1700</v>
      </c>
      <c r="F102" s="45">
        <v>1700</v>
      </c>
      <c r="G102" s="45">
        <v>0</v>
      </c>
      <c r="H102" s="45">
        <v>0</v>
      </c>
      <c r="I102" s="40">
        <f t="shared" si="24"/>
        <v>1700</v>
      </c>
      <c r="J102" s="45">
        <v>1700</v>
      </c>
      <c r="K102" s="45">
        <v>0</v>
      </c>
      <c r="L102" s="45">
        <v>0</v>
      </c>
      <c r="M102" s="40">
        <f t="shared" si="25"/>
        <v>1800</v>
      </c>
      <c r="N102" s="45">
        <v>1800</v>
      </c>
      <c r="O102" s="45">
        <v>0</v>
      </c>
      <c r="P102" s="45">
        <v>0</v>
      </c>
      <c r="Q102" s="40">
        <f t="shared" si="26"/>
        <v>1900</v>
      </c>
      <c r="R102" s="45">
        <v>1900</v>
      </c>
      <c r="S102" s="45">
        <v>0</v>
      </c>
      <c r="T102" s="45">
        <v>0</v>
      </c>
    </row>
    <row r="103" spans="2:20" ht="45" x14ac:dyDescent="0.25">
      <c r="B103" s="38"/>
      <c r="C103" s="34" t="s">
        <v>84</v>
      </c>
      <c r="D103" s="39" t="s">
        <v>384</v>
      </c>
      <c r="E103" s="40">
        <f t="shared" si="23"/>
        <v>260</v>
      </c>
      <c r="F103" s="45">
        <v>260</v>
      </c>
      <c r="G103" s="45">
        <v>0</v>
      </c>
      <c r="H103" s="45">
        <v>0</v>
      </c>
      <c r="I103" s="40">
        <f t="shared" si="24"/>
        <v>260</v>
      </c>
      <c r="J103" s="45">
        <v>260</v>
      </c>
      <c r="K103" s="45">
        <v>0</v>
      </c>
      <c r="L103" s="45">
        <v>0</v>
      </c>
      <c r="M103" s="40">
        <f t="shared" si="25"/>
        <v>310</v>
      </c>
      <c r="N103" s="45">
        <v>310</v>
      </c>
      <c r="O103" s="45">
        <v>0</v>
      </c>
      <c r="P103" s="45">
        <v>0</v>
      </c>
      <c r="Q103" s="40">
        <f t="shared" si="26"/>
        <v>350</v>
      </c>
      <c r="R103" s="45">
        <v>350</v>
      </c>
      <c r="S103" s="45">
        <v>0</v>
      </c>
      <c r="T103" s="45">
        <v>0</v>
      </c>
    </row>
    <row r="104" spans="2:20" ht="45" x14ac:dyDescent="0.25">
      <c r="B104" s="38"/>
      <c r="C104" s="34" t="s">
        <v>85</v>
      </c>
      <c r="D104" s="39" t="s">
        <v>385</v>
      </c>
      <c r="E104" s="40">
        <f t="shared" si="23"/>
        <v>260</v>
      </c>
      <c r="F104" s="45">
        <v>260</v>
      </c>
      <c r="G104" s="45">
        <v>0</v>
      </c>
      <c r="H104" s="45">
        <v>0</v>
      </c>
      <c r="I104" s="40">
        <f t="shared" si="24"/>
        <v>260</v>
      </c>
      <c r="J104" s="45">
        <v>260</v>
      </c>
      <c r="K104" s="45">
        <v>0</v>
      </c>
      <c r="L104" s="45">
        <v>0</v>
      </c>
      <c r="M104" s="40">
        <f t="shared" si="25"/>
        <v>300</v>
      </c>
      <c r="N104" s="45">
        <v>300</v>
      </c>
      <c r="O104" s="45">
        <v>0</v>
      </c>
      <c r="P104" s="45">
        <v>0</v>
      </c>
      <c r="Q104" s="40">
        <f t="shared" si="26"/>
        <v>360</v>
      </c>
      <c r="R104" s="45">
        <v>360</v>
      </c>
      <c r="S104" s="45">
        <v>0</v>
      </c>
      <c r="T104" s="45">
        <v>0</v>
      </c>
    </row>
    <row r="105" spans="2:20" ht="31.5" x14ac:dyDescent="0.25">
      <c r="B105" s="30" t="s">
        <v>149</v>
      </c>
      <c r="C105" s="31"/>
      <c r="D105" s="31" t="s">
        <v>150</v>
      </c>
      <c r="E105" s="32">
        <f t="shared" si="23"/>
        <v>54000</v>
      </c>
      <c r="F105" s="33">
        <v>54000</v>
      </c>
      <c r="G105" s="33">
        <v>0</v>
      </c>
      <c r="H105" s="33">
        <v>0</v>
      </c>
      <c r="I105" s="32">
        <f t="shared" si="24"/>
        <v>54400</v>
      </c>
      <c r="J105" s="33">
        <v>54400</v>
      </c>
      <c r="K105" s="33">
        <v>0</v>
      </c>
      <c r="L105" s="33">
        <v>0</v>
      </c>
      <c r="M105" s="32">
        <f t="shared" si="25"/>
        <v>55500</v>
      </c>
      <c r="N105" s="33">
        <f>56000-500</f>
        <v>55500</v>
      </c>
      <c r="O105" s="33">
        <v>0</v>
      </c>
      <c r="P105" s="33">
        <v>0</v>
      </c>
      <c r="Q105" s="32">
        <f t="shared" si="26"/>
        <v>55500</v>
      </c>
      <c r="R105" s="33">
        <f>56000-500</f>
        <v>55500</v>
      </c>
      <c r="S105" s="33">
        <v>0</v>
      </c>
      <c r="T105" s="33">
        <v>0</v>
      </c>
    </row>
    <row r="106" spans="2:20" ht="18" x14ac:dyDescent="0.25">
      <c r="B106" s="41"/>
      <c r="C106" s="42"/>
      <c r="D106" s="43" t="s">
        <v>151</v>
      </c>
      <c r="E106" s="36">
        <f t="shared" si="23"/>
        <v>0</v>
      </c>
      <c r="F106" s="36">
        <f>SUM(F107:F108)</f>
        <v>0</v>
      </c>
      <c r="G106" s="36">
        <f>SUM(G107:G108)</f>
        <v>0</v>
      </c>
      <c r="H106" s="36">
        <f>SUM(H107:H108)</f>
        <v>0</v>
      </c>
      <c r="I106" s="36">
        <f t="shared" si="24"/>
        <v>0</v>
      </c>
      <c r="J106" s="36">
        <f>SUM(J107:J108)</f>
        <v>0</v>
      </c>
      <c r="K106" s="36">
        <f>SUM(K107:K108)</f>
        <v>0</v>
      </c>
      <c r="L106" s="36">
        <f>SUM(L107:L108)</f>
        <v>0</v>
      </c>
      <c r="M106" s="36">
        <f t="shared" si="25"/>
        <v>0</v>
      </c>
      <c r="N106" s="36">
        <f>SUM(N107:N108)</f>
        <v>0</v>
      </c>
      <c r="O106" s="36">
        <f>SUM(O107:O108)</f>
        <v>0</v>
      </c>
      <c r="P106" s="36">
        <f>SUM(P107:P108)</f>
        <v>0</v>
      </c>
      <c r="Q106" s="36">
        <f t="shared" si="26"/>
        <v>0</v>
      </c>
      <c r="R106" s="36">
        <f>SUM(R107:R108)</f>
        <v>0</v>
      </c>
      <c r="S106" s="36">
        <f>SUM(S107:S108)</f>
        <v>0</v>
      </c>
      <c r="T106" s="36">
        <f>SUM(T107:T108)</f>
        <v>0</v>
      </c>
    </row>
    <row r="107" spans="2:20" ht="18" x14ac:dyDescent="0.25">
      <c r="B107" s="41"/>
      <c r="C107" s="42"/>
      <c r="D107" s="44" t="s">
        <v>335</v>
      </c>
      <c r="E107" s="37">
        <f t="shared" si="23"/>
        <v>0</v>
      </c>
      <c r="F107" s="37">
        <v>0</v>
      </c>
      <c r="G107" s="37">
        <v>0</v>
      </c>
      <c r="H107" s="37">
        <v>0</v>
      </c>
      <c r="I107" s="37">
        <f t="shared" si="24"/>
        <v>0</v>
      </c>
      <c r="J107" s="37">
        <v>0</v>
      </c>
      <c r="K107" s="37">
        <v>0</v>
      </c>
      <c r="L107" s="37">
        <v>0</v>
      </c>
      <c r="M107" s="37">
        <f t="shared" si="25"/>
        <v>0</v>
      </c>
      <c r="N107" s="37">
        <v>0</v>
      </c>
      <c r="O107" s="37">
        <v>0</v>
      </c>
      <c r="P107" s="37">
        <v>0</v>
      </c>
      <c r="Q107" s="37">
        <f t="shared" si="26"/>
        <v>0</v>
      </c>
      <c r="R107" s="37">
        <v>0</v>
      </c>
      <c r="S107" s="37">
        <v>0</v>
      </c>
      <c r="T107" s="37">
        <v>0</v>
      </c>
    </row>
    <row r="108" spans="2:20" ht="18" x14ac:dyDescent="0.25">
      <c r="B108" s="41"/>
      <c r="C108" s="42"/>
      <c r="D108" s="44" t="s">
        <v>155</v>
      </c>
      <c r="E108" s="36">
        <f t="shared" si="23"/>
        <v>0</v>
      </c>
      <c r="F108" s="37">
        <v>0</v>
      </c>
      <c r="G108" s="37">
        <v>0</v>
      </c>
      <c r="H108" s="37">
        <v>0</v>
      </c>
      <c r="I108" s="36">
        <f t="shared" si="24"/>
        <v>0</v>
      </c>
      <c r="J108" s="37">
        <v>0</v>
      </c>
      <c r="K108" s="37">
        <v>0</v>
      </c>
      <c r="L108" s="37">
        <v>0</v>
      </c>
      <c r="M108" s="36">
        <f t="shared" si="25"/>
        <v>0</v>
      </c>
      <c r="N108" s="37">
        <v>0</v>
      </c>
      <c r="O108" s="37">
        <v>0</v>
      </c>
      <c r="P108" s="37">
        <v>0</v>
      </c>
      <c r="Q108" s="36">
        <f t="shared" si="26"/>
        <v>0</v>
      </c>
      <c r="R108" s="37">
        <v>0</v>
      </c>
      <c r="S108" s="37">
        <v>0</v>
      </c>
      <c r="T108" s="37">
        <v>0</v>
      </c>
    </row>
    <row r="109" spans="2:20" ht="47.25" x14ac:dyDescent="0.25">
      <c r="B109" s="30" t="s">
        <v>338</v>
      </c>
      <c r="C109" s="31"/>
      <c r="D109" s="31" t="s">
        <v>339</v>
      </c>
      <c r="E109" s="32">
        <f t="shared" si="23"/>
        <v>6500</v>
      </c>
      <c r="F109" s="33">
        <v>6500</v>
      </c>
      <c r="G109" s="33">
        <v>0</v>
      </c>
      <c r="H109" s="33">
        <v>0</v>
      </c>
      <c r="I109" s="32">
        <f t="shared" si="24"/>
        <v>6500</v>
      </c>
      <c r="J109" s="33">
        <v>6500</v>
      </c>
      <c r="K109" s="33">
        <v>0</v>
      </c>
      <c r="L109" s="33">
        <v>0</v>
      </c>
      <c r="M109" s="32">
        <f t="shared" si="25"/>
        <v>6500</v>
      </c>
      <c r="N109" s="33">
        <v>6500</v>
      </c>
      <c r="O109" s="33">
        <v>0</v>
      </c>
      <c r="P109" s="33">
        <v>0</v>
      </c>
      <c r="Q109" s="32">
        <f t="shared" si="26"/>
        <v>6500</v>
      </c>
      <c r="R109" s="33">
        <v>6500</v>
      </c>
      <c r="S109" s="33">
        <v>0</v>
      </c>
      <c r="T109" s="33">
        <v>0</v>
      </c>
    </row>
    <row r="110" spans="2:20" ht="18" x14ac:dyDescent="0.25">
      <c r="B110" s="46"/>
      <c r="C110" s="47"/>
      <c r="D110" s="48" t="s">
        <v>151</v>
      </c>
      <c r="E110" s="49">
        <f t="shared" si="23"/>
        <v>537</v>
      </c>
      <c r="F110" s="49">
        <f>SUM(F111:F112)</f>
        <v>537</v>
      </c>
      <c r="G110" s="49">
        <f>SUM(G111:G112)</f>
        <v>0</v>
      </c>
      <c r="H110" s="49">
        <f>SUM(H111:H112)</f>
        <v>0</v>
      </c>
      <c r="I110" s="49">
        <f t="shared" si="24"/>
        <v>537</v>
      </c>
      <c r="J110" s="49">
        <f>SUM(J111:J112)</f>
        <v>537</v>
      </c>
      <c r="K110" s="49">
        <f>SUM(K111:K112)</f>
        <v>0</v>
      </c>
      <c r="L110" s="49">
        <f>SUM(L111:L112)</f>
        <v>0</v>
      </c>
      <c r="M110" s="49">
        <f t="shared" si="25"/>
        <v>537</v>
      </c>
      <c r="N110" s="49">
        <f>SUM(N111:N112)</f>
        <v>537</v>
      </c>
      <c r="O110" s="49">
        <f>SUM(O111:O112)</f>
        <v>0</v>
      </c>
      <c r="P110" s="49">
        <f>SUM(P111:P112)</f>
        <v>0</v>
      </c>
      <c r="Q110" s="49">
        <f t="shared" si="26"/>
        <v>537</v>
      </c>
      <c r="R110" s="49">
        <f>SUM(R111:R112)</f>
        <v>537</v>
      </c>
      <c r="S110" s="49">
        <f>SUM(S111:S112)</f>
        <v>0</v>
      </c>
      <c r="T110" s="49">
        <f>SUM(T111:T112)</f>
        <v>0</v>
      </c>
    </row>
    <row r="111" spans="2:20" ht="18" x14ac:dyDescent="0.25">
      <c r="B111" s="46"/>
      <c r="C111" s="47"/>
      <c r="D111" s="50" t="s">
        <v>335</v>
      </c>
      <c r="E111" s="51">
        <f t="shared" si="23"/>
        <v>0</v>
      </c>
      <c r="F111" s="51">
        <v>0</v>
      </c>
      <c r="G111" s="51">
        <v>0</v>
      </c>
      <c r="H111" s="51">
        <v>0</v>
      </c>
      <c r="I111" s="51">
        <f t="shared" si="24"/>
        <v>0</v>
      </c>
      <c r="J111" s="51">
        <v>0</v>
      </c>
      <c r="K111" s="51">
        <v>0</v>
      </c>
      <c r="L111" s="51">
        <v>0</v>
      </c>
      <c r="M111" s="51">
        <f t="shared" si="25"/>
        <v>0</v>
      </c>
      <c r="N111" s="51">
        <v>0</v>
      </c>
      <c r="O111" s="51">
        <v>0</v>
      </c>
      <c r="P111" s="51">
        <v>0</v>
      </c>
      <c r="Q111" s="51">
        <f t="shared" si="26"/>
        <v>0</v>
      </c>
      <c r="R111" s="51">
        <v>0</v>
      </c>
      <c r="S111" s="51">
        <v>0</v>
      </c>
      <c r="T111" s="51">
        <v>0</v>
      </c>
    </row>
    <row r="112" spans="2:20" ht="18" x14ac:dyDescent="0.25">
      <c r="B112" s="46"/>
      <c r="C112" s="47"/>
      <c r="D112" s="50" t="s">
        <v>155</v>
      </c>
      <c r="E112" s="49">
        <f t="shared" si="23"/>
        <v>537</v>
      </c>
      <c r="F112" s="51">
        <v>537</v>
      </c>
      <c r="G112" s="51">
        <v>0</v>
      </c>
      <c r="H112" s="51">
        <v>0</v>
      </c>
      <c r="I112" s="49">
        <f t="shared" si="24"/>
        <v>537</v>
      </c>
      <c r="J112" s="51">
        <v>537</v>
      </c>
      <c r="K112" s="51">
        <v>0</v>
      </c>
      <c r="L112" s="51">
        <v>0</v>
      </c>
      <c r="M112" s="49">
        <f t="shared" si="25"/>
        <v>537</v>
      </c>
      <c r="N112" s="51">
        <v>537</v>
      </c>
      <c r="O112" s="51">
        <v>0</v>
      </c>
      <c r="P112" s="51">
        <v>0</v>
      </c>
      <c r="Q112" s="49">
        <f t="shared" si="26"/>
        <v>537</v>
      </c>
      <c r="R112" s="51">
        <v>537</v>
      </c>
      <c r="S112" s="51">
        <v>0</v>
      </c>
      <c r="T112" s="51">
        <v>0</v>
      </c>
    </row>
    <row r="113" spans="1:20" ht="40.5" x14ac:dyDescent="0.25">
      <c r="B113" s="16" t="s">
        <v>86</v>
      </c>
      <c r="C113" s="17"/>
      <c r="D113" s="18" t="s">
        <v>87</v>
      </c>
      <c r="E113" s="19">
        <f t="shared" si="23"/>
        <v>996000</v>
      </c>
      <c r="F113" s="19">
        <f t="shared" ref="F113:H116" si="28">F117+F121+F236+F335</f>
        <v>996000</v>
      </c>
      <c r="G113" s="19">
        <f t="shared" si="28"/>
        <v>0</v>
      </c>
      <c r="H113" s="19">
        <f t="shared" si="28"/>
        <v>0</v>
      </c>
      <c r="I113" s="19">
        <f t="shared" si="24"/>
        <v>1011000</v>
      </c>
      <c r="J113" s="19">
        <f t="shared" ref="J113:L116" si="29">J117+J121+J236+J335</f>
        <v>1011000</v>
      </c>
      <c r="K113" s="19">
        <f t="shared" si="29"/>
        <v>0</v>
      </c>
      <c r="L113" s="19">
        <f t="shared" si="29"/>
        <v>0</v>
      </c>
      <c r="M113" s="19">
        <f t="shared" si="25"/>
        <v>1046000</v>
      </c>
      <c r="N113" s="19">
        <f t="shared" ref="N113:P116" si="30">N117+N121+N236+N335</f>
        <v>1046000</v>
      </c>
      <c r="O113" s="19">
        <f t="shared" si="30"/>
        <v>0</v>
      </c>
      <c r="P113" s="19">
        <f t="shared" si="30"/>
        <v>0</v>
      </c>
      <c r="Q113" s="19">
        <f t="shared" si="26"/>
        <v>1080000</v>
      </c>
      <c r="R113" s="19">
        <f t="shared" ref="R113:T116" si="31">R117+R121+R236+R335</f>
        <v>1080000</v>
      </c>
      <c r="S113" s="19">
        <f t="shared" si="31"/>
        <v>0</v>
      </c>
      <c r="T113" s="19">
        <f t="shared" si="31"/>
        <v>0</v>
      </c>
    </row>
    <row r="114" spans="1:20" s="5" customFormat="1" ht="20.25" x14ac:dyDescent="0.25">
      <c r="A114" s="13"/>
      <c r="B114" s="25"/>
      <c r="C114" s="26"/>
      <c r="D114" s="22" t="s">
        <v>151</v>
      </c>
      <c r="E114" s="52">
        <f t="shared" si="23"/>
        <v>3698</v>
      </c>
      <c r="F114" s="52">
        <f t="shared" si="28"/>
        <v>3698</v>
      </c>
      <c r="G114" s="52">
        <f t="shared" si="28"/>
        <v>0</v>
      </c>
      <c r="H114" s="52">
        <f t="shared" si="28"/>
        <v>0</v>
      </c>
      <c r="I114" s="52">
        <f t="shared" si="24"/>
        <v>3698</v>
      </c>
      <c r="J114" s="52">
        <f t="shared" si="29"/>
        <v>3698</v>
      </c>
      <c r="K114" s="52">
        <f t="shared" si="29"/>
        <v>0</v>
      </c>
      <c r="L114" s="52">
        <f t="shared" si="29"/>
        <v>0</v>
      </c>
      <c r="M114" s="52">
        <f t="shared" si="25"/>
        <v>3698</v>
      </c>
      <c r="N114" s="52">
        <f t="shared" si="30"/>
        <v>3698</v>
      </c>
      <c r="O114" s="52">
        <f t="shared" si="30"/>
        <v>0</v>
      </c>
      <c r="P114" s="52">
        <f t="shared" si="30"/>
        <v>0</v>
      </c>
      <c r="Q114" s="52">
        <f t="shared" si="26"/>
        <v>3698</v>
      </c>
      <c r="R114" s="52">
        <f t="shared" si="31"/>
        <v>3698</v>
      </c>
      <c r="S114" s="52">
        <f t="shared" si="31"/>
        <v>0</v>
      </c>
      <c r="T114" s="52">
        <f t="shared" si="31"/>
        <v>0</v>
      </c>
    </row>
    <row r="115" spans="1:20" s="5" customFormat="1" ht="20.25" x14ac:dyDescent="0.25">
      <c r="A115" s="13"/>
      <c r="B115" s="25"/>
      <c r="C115" s="26"/>
      <c r="D115" s="22" t="s">
        <v>152</v>
      </c>
      <c r="E115" s="29">
        <f t="shared" si="23"/>
        <v>0</v>
      </c>
      <c r="F115" s="29">
        <f t="shared" si="28"/>
        <v>0</v>
      </c>
      <c r="G115" s="29">
        <f t="shared" si="28"/>
        <v>0</v>
      </c>
      <c r="H115" s="29">
        <f t="shared" si="28"/>
        <v>0</v>
      </c>
      <c r="I115" s="29">
        <f t="shared" si="24"/>
        <v>0</v>
      </c>
      <c r="J115" s="29">
        <f t="shared" si="29"/>
        <v>0</v>
      </c>
      <c r="K115" s="29">
        <f t="shared" si="29"/>
        <v>0</v>
      </c>
      <c r="L115" s="29">
        <f t="shared" si="29"/>
        <v>0</v>
      </c>
      <c r="M115" s="29">
        <f t="shared" si="25"/>
        <v>0</v>
      </c>
      <c r="N115" s="29">
        <f t="shared" si="30"/>
        <v>0</v>
      </c>
      <c r="O115" s="29">
        <f t="shared" si="30"/>
        <v>0</v>
      </c>
      <c r="P115" s="29">
        <f t="shared" si="30"/>
        <v>0</v>
      </c>
      <c r="Q115" s="29">
        <f t="shared" si="26"/>
        <v>0</v>
      </c>
      <c r="R115" s="29">
        <f t="shared" si="31"/>
        <v>0</v>
      </c>
      <c r="S115" s="29">
        <f t="shared" si="31"/>
        <v>0</v>
      </c>
      <c r="T115" s="29">
        <f t="shared" si="31"/>
        <v>0</v>
      </c>
    </row>
    <row r="116" spans="1:20" s="5" customFormat="1" ht="20.25" x14ac:dyDescent="0.25">
      <c r="A116" s="13"/>
      <c r="B116" s="25"/>
      <c r="C116" s="26"/>
      <c r="D116" s="22" t="s">
        <v>153</v>
      </c>
      <c r="E116" s="29">
        <f t="shared" si="23"/>
        <v>3698</v>
      </c>
      <c r="F116" s="29">
        <f t="shared" si="28"/>
        <v>3698</v>
      </c>
      <c r="G116" s="29">
        <f t="shared" si="28"/>
        <v>0</v>
      </c>
      <c r="H116" s="29">
        <f t="shared" si="28"/>
        <v>0</v>
      </c>
      <c r="I116" s="29">
        <f t="shared" si="24"/>
        <v>3698</v>
      </c>
      <c r="J116" s="29">
        <f t="shared" si="29"/>
        <v>3698</v>
      </c>
      <c r="K116" s="29">
        <f t="shared" si="29"/>
        <v>0</v>
      </c>
      <c r="L116" s="29">
        <f t="shared" si="29"/>
        <v>0</v>
      </c>
      <c r="M116" s="29">
        <f t="shared" si="25"/>
        <v>3698</v>
      </c>
      <c r="N116" s="29">
        <f t="shared" si="30"/>
        <v>3698</v>
      </c>
      <c r="O116" s="29">
        <f t="shared" si="30"/>
        <v>0</v>
      </c>
      <c r="P116" s="29">
        <f t="shared" si="30"/>
        <v>0</v>
      </c>
      <c r="Q116" s="29">
        <f t="shared" si="26"/>
        <v>3698</v>
      </c>
      <c r="R116" s="29">
        <f t="shared" si="31"/>
        <v>3698</v>
      </c>
      <c r="S116" s="29">
        <f t="shared" si="31"/>
        <v>0</v>
      </c>
      <c r="T116" s="29">
        <f t="shared" si="31"/>
        <v>0</v>
      </c>
    </row>
    <row r="117" spans="1:20" ht="36" x14ac:dyDescent="0.25">
      <c r="B117" s="30" t="s">
        <v>88</v>
      </c>
      <c r="C117" s="31"/>
      <c r="D117" s="53" t="s">
        <v>89</v>
      </c>
      <c r="E117" s="32">
        <f t="shared" si="23"/>
        <v>715000</v>
      </c>
      <c r="F117" s="33">
        <v>715000</v>
      </c>
      <c r="G117" s="33">
        <v>0</v>
      </c>
      <c r="H117" s="33">
        <v>0</v>
      </c>
      <c r="I117" s="32">
        <f t="shared" si="24"/>
        <v>720000</v>
      </c>
      <c r="J117" s="33">
        <v>720000</v>
      </c>
      <c r="K117" s="33">
        <v>0</v>
      </c>
      <c r="L117" s="33">
        <v>0</v>
      </c>
      <c r="M117" s="32">
        <f t="shared" si="25"/>
        <v>730000</v>
      </c>
      <c r="N117" s="33">
        <v>730000</v>
      </c>
      <c r="O117" s="33">
        <v>0</v>
      </c>
      <c r="P117" s="33">
        <v>0</v>
      </c>
      <c r="Q117" s="32">
        <f t="shared" si="26"/>
        <v>750000</v>
      </c>
      <c r="R117" s="33">
        <v>750000</v>
      </c>
      <c r="S117" s="33">
        <v>0</v>
      </c>
      <c r="T117" s="33">
        <v>0</v>
      </c>
    </row>
    <row r="118" spans="1:20" ht="18" x14ac:dyDescent="0.25">
      <c r="B118" s="41"/>
      <c r="C118" s="42"/>
      <c r="D118" s="43" t="s">
        <v>151</v>
      </c>
      <c r="E118" s="36">
        <f t="shared" si="23"/>
        <v>315</v>
      </c>
      <c r="F118" s="36">
        <f t="shared" ref="F118:L118" si="32">SUM(F119:F120)</f>
        <v>315</v>
      </c>
      <c r="G118" s="36">
        <f t="shared" si="32"/>
        <v>0</v>
      </c>
      <c r="H118" s="36">
        <f t="shared" si="32"/>
        <v>0</v>
      </c>
      <c r="I118" s="36">
        <f t="shared" si="24"/>
        <v>315</v>
      </c>
      <c r="J118" s="36">
        <f t="shared" si="32"/>
        <v>315</v>
      </c>
      <c r="K118" s="36">
        <f t="shared" si="32"/>
        <v>0</v>
      </c>
      <c r="L118" s="36">
        <f t="shared" si="32"/>
        <v>0</v>
      </c>
      <c r="M118" s="36">
        <f t="shared" si="25"/>
        <v>315</v>
      </c>
      <c r="N118" s="36">
        <f>SUM(N119:N120)</f>
        <v>315</v>
      </c>
      <c r="O118" s="36">
        <f>SUM(O119:O120)</f>
        <v>0</v>
      </c>
      <c r="P118" s="36">
        <f>SUM(P119:P120)</f>
        <v>0</v>
      </c>
      <c r="Q118" s="36">
        <f t="shared" si="26"/>
        <v>315</v>
      </c>
      <c r="R118" s="36">
        <f>SUM(R119:R120)</f>
        <v>315</v>
      </c>
      <c r="S118" s="36">
        <f>SUM(S119:S120)</f>
        <v>0</v>
      </c>
      <c r="T118" s="36">
        <f>SUM(T119:T120)</f>
        <v>0</v>
      </c>
    </row>
    <row r="119" spans="1:20" ht="18" x14ac:dyDescent="0.25">
      <c r="B119" s="41"/>
      <c r="C119" s="42"/>
      <c r="D119" s="44" t="s">
        <v>335</v>
      </c>
      <c r="E119" s="37">
        <f t="shared" si="23"/>
        <v>0</v>
      </c>
      <c r="F119" s="37">
        <v>0</v>
      </c>
      <c r="G119" s="37">
        <v>0</v>
      </c>
      <c r="H119" s="37">
        <v>0</v>
      </c>
      <c r="I119" s="37">
        <f t="shared" si="24"/>
        <v>0</v>
      </c>
      <c r="J119" s="37">
        <v>0</v>
      </c>
      <c r="K119" s="37">
        <v>0</v>
      </c>
      <c r="L119" s="37">
        <v>0</v>
      </c>
      <c r="M119" s="37">
        <f t="shared" si="25"/>
        <v>0</v>
      </c>
      <c r="N119" s="37">
        <v>0</v>
      </c>
      <c r="O119" s="37">
        <v>0</v>
      </c>
      <c r="P119" s="37">
        <v>0</v>
      </c>
      <c r="Q119" s="37">
        <f t="shared" si="26"/>
        <v>0</v>
      </c>
      <c r="R119" s="37">
        <v>0</v>
      </c>
      <c r="S119" s="37">
        <v>0</v>
      </c>
      <c r="T119" s="37">
        <v>0</v>
      </c>
    </row>
    <row r="120" spans="1:20" ht="18" x14ac:dyDescent="0.25">
      <c r="B120" s="41"/>
      <c r="C120" s="42"/>
      <c r="D120" s="44" t="s">
        <v>155</v>
      </c>
      <c r="E120" s="37">
        <f t="shared" si="23"/>
        <v>315</v>
      </c>
      <c r="F120" s="37">
        <v>315</v>
      </c>
      <c r="G120" s="37">
        <v>0</v>
      </c>
      <c r="H120" s="37">
        <v>0</v>
      </c>
      <c r="I120" s="37">
        <f t="shared" si="24"/>
        <v>315</v>
      </c>
      <c r="J120" s="37">
        <v>315</v>
      </c>
      <c r="K120" s="37">
        <v>0</v>
      </c>
      <c r="L120" s="37">
        <v>0</v>
      </c>
      <c r="M120" s="37">
        <f t="shared" si="25"/>
        <v>315</v>
      </c>
      <c r="N120" s="37">
        <v>315</v>
      </c>
      <c r="O120" s="37">
        <v>0</v>
      </c>
      <c r="P120" s="37">
        <v>0</v>
      </c>
      <c r="Q120" s="37">
        <f t="shared" si="26"/>
        <v>315</v>
      </c>
      <c r="R120" s="37">
        <v>315</v>
      </c>
      <c r="S120" s="37">
        <v>0</v>
      </c>
      <c r="T120" s="37">
        <v>0</v>
      </c>
    </row>
    <row r="121" spans="1:20" ht="17.25" x14ac:dyDescent="0.25">
      <c r="B121" s="54" t="s">
        <v>90</v>
      </c>
      <c r="C121" s="55"/>
      <c r="D121" s="56" t="s">
        <v>31</v>
      </c>
      <c r="E121" s="57">
        <f t="shared" si="23"/>
        <v>91246</v>
      </c>
      <c r="F121" s="58">
        <f>F125+F135+F145+F154+F161+F167+F172+F185+F196+F206+F217+F228</f>
        <v>91246</v>
      </c>
      <c r="G121" s="58">
        <f>G125+G135+G145+G154+G161+G167+G172+G185+G196+G206+G217+G228</f>
        <v>0</v>
      </c>
      <c r="H121" s="58">
        <f>H125+H135+H145+H154+H161+H167+H172+H185+H196+H206+H217+H228</f>
        <v>0</v>
      </c>
      <c r="I121" s="57">
        <f t="shared" si="24"/>
        <v>97200</v>
      </c>
      <c r="J121" s="58">
        <f>J125+J135+J145+J154+J161+J167+J172+J185+J196+J206+J217+J228</f>
        <v>97200</v>
      </c>
      <c r="K121" s="58">
        <f>K125+K135+K145+K154+K161+K167+K172+K185+K196+K206+K217+K228</f>
        <v>0</v>
      </c>
      <c r="L121" s="58">
        <f>L125+L135+L145+L154+L161+L167+L172+L185+L196+L206+L217+L228</f>
        <v>0</v>
      </c>
      <c r="M121" s="57">
        <f t="shared" si="25"/>
        <v>108200</v>
      </c>
      <c r="N121" s="58">
        <f>N125+N135+N145+N154+N161+N167+N172+N185+N196+N206+N217+N228</f>
        <v>108200</v>
      </c>
      <c r="O121" s="58">
        <f>O125+O135+O145+O154+O161+O167+O172+O185+O196+O206+O217+O228</f>
        <v>0</v>
      </c>
      <c r="P121" s="58">
        <f>P125+P135+P145+P154+P161+P167+P172+P185+P196+P206+P217+P228</f>
        <v>0</v>
      </c>
      <c r="Q121" s="57">
        <f t="shared" si="26"/>
        <v>110200</v>
      </c>
      <c r="R121" s="58">
        <f>R125+R135+R145+R154+R161+R167+R172+R185+R196+R206+R217+R228</f>
        <v>110200</v>
      </c>
      <c r="S121" s="58">
        <f>S125+S135+S145+S154+S161+S167+S172+S185+S196+S206+S217+S228</f>
        <v>0</v>
      </c>
      <c r="T121" s="58">
        <f>T125+T135+T145+T154+T161+T167+T172+T185+T196+T206+T217+T228</f>
        <v>0</v>
      </c>
    </row>
    <row r="122" spans="1:20" ht="18" x14ac:dyDescent="0.25">
      <c r="B122" s="41"/>
      <c r="C122" s="42"/>
      <c r="D122" s="43" t="s">
        <v>151</v>
      </c>
      <c r="E122" s="36">
        <f t="shared" si="23"/>
        <v>89</v>
      </c>
      <c r="F122" s="36">
        <f>SUM(F123:F124)</f>
        <v>89</v>
      </c>
      <c r="G122" s="36">
        <f>SUM(G123:G124)</f>
        <v>0</v>
      </c>
      <c r="H122" s="36">
        <f>SUM(H123:H124)</f>
        <v>0</v>
      </c>
      <c r="I122" s="36">
        <f t="shared" si="24"/>
        <v>89</v>
      </c>
      <c r="J122" s="36">
        <f>SUM(J123:J124)</f>
        <v>89</v>
      </c>
      <c r="K122" s="36">
        <f>SUM(K123:K124)</f>
        <v>0</v>
      </c>
      <c r="L122" s="36">
        <f>SUM(L123:L124)</f>
        <v>0</v>
      </c>
      <c r="M122" s="36">
        <f t="shared" si="25"/>
        <v>89</v>
      </c>
      <c r="N122" s="36">
        <f>SUM(N123:N124)</f>
        <v>89</v>
      </c>
      <c r="O122" s="36">
        <f>SUM(O123:O124)</f>
        <v>0</v>
      </c>
      <c r="P122" s="36">
        <f>SUM(P123:P124)</f>
        <v>0</v>
      </c>
      <c r="Q122" s="36">
        <f t="shared" si="26"/>
        <v>89</v>
      </c>
      <c r="R122" s="36">
        <f>SUM(R123:R124)</f>
        <v>89</v>
      </c>
      <c r="S122" s="36">
        <f>SUM(S123:S124)</f>
        <v>0</v>
      </c>
      <c r="T122" s="36">
        <f>SUM(T123:T124)</f>
        <v>0</v>
      </c>
    </row>
    <row r="123" spans="1:20" ht="18" x14ac:dyDescent="0.25">
      <c r="B123" s="41"/>
      <c r="C123" s="42"/>
      <c r="D123" s="44" t="s">
        <v>335</v>
      </c>
      <c r="E123" s="37">
        <f t="shared" si="23"/>
        <v>0</v>
      </c>
      <c r="F123" s="37">
        <v>0</v>
      </c>
      <c r="G123" s="37">
        <v>0</v>
      </c>
      <c r="H123" s="37">
        <v>0</v>
      </c>
      <c r="I123" s="37">
        <f t="shared" si="24"/>
        <v>0</v>
      </c>
      <c r="J123" s="37">
        <v>0</v>
      </c>
      <c r="K123" s="37">
        <v>0</v>
      </c>
      <c r="L123" s="37">
        <v>0</v>
      </c>
      <c r="M123" s="37">
        <f t="shared" si="25"/>
        <v>0</v>
      </c>
      <c r="N123" s="37">
        <v>0</v>
      </c>
      <c r="O123" s="37">
        <v>0</v>
      </c>
      <c r="P123" s="37">
        <v>0</v>
      </c>
      <c r="Q123" s="37">
        <f t="shared" si="26"/>
        <v>0</v>
      </c>
      <c r="R123" s="37">
        <v>0</v>
      </c>
      <c r="S123" s="37">
        <v>0</v>
      </c>
      <c r="T123" s="37">
        <v>0</v>
      </c>
    </row>
    <row r="124" spans="1:20" ht="18" x14ac:dyDescent="0.25">
      <c r="B124" s="41"/>
      <c r="C124" s="42"/>
      <c r="D124" s="44" t="s">
        <v>155</v>
      </c>
      <c r="E124" s="59">
        <f t="shared" si="23"/>
        <v>89</v>
      </c>
      <c r="F124" s="59">
        <f>F128+F138+F148+F157+F164+F170+F175+F188+F199+F209+F220+F231</f>
        <v>89</v>
      </c>
      <c r="G124" s="59">
        <f>G128+G138+G148+G157+G164+G170+G175+G188+G199+G209+G220+G231</f>
        <v>0</v>
      </c>
      <c r="H124" s="59">
        <f>H128+H138+H148+H157+H164+H170+H175+H188+H199+H209+H220+H231</f>
        <v>0</v>
      </c>
      <c r="I124" s="59">
        <f t="shared" si="24"/>
        <v>89</v>
      </c>
      <c r="J124" s="59">
        <f>J128+J138+J148+J157+J164+J170+J175+J188+J199+J209+J220+J231</f>
        <v>89</v>
      </c>
      <c r="K124" s="59">
        <f>K128+K138+K148+K157+K164+K170+K175+K188+K199+K209+K220+K231</f>
        <v>0</v>
      </c>
      <c r="L124" s="59">
        <f>L128+L138+L148+L157+L164+L170+L175+L188+L199+L209+L220+L231</f>
        <v>0</v>
      </c>
      <c r="M124" s="59">
        <f t="shared" si="25"/>
        <v>89</v>
      </c>
      <c r="N124" s="59">
        <f>N128+N138+N148+N157+N164+N170+N175+N188+N199+N209+N220+N231</f>
        <v>89</v>
      </c>
      <c r="O124" s="59">
        <f>O128+O138+O148+O157+O164+O170+O175+O188+O199+O209+O220+O231</f>
        <v>0</v>
      </c>
      <c r="P124" s="59">
        <f>P128+P138+P148+P157+P164+P170+P175+P188+P199+P209+P220+P231</f>
        <v>0</v>
      </c>
      <c r="Q124" s="59">
        <f t="shared" si="26"/>
        <v>89</v>
      </c>
      <c r="R124" s="59">
        <f>R128+R138+R148+R157+R164+R170+R175+R188+R199+R209+R220+R231</f>
        <v>89</v>
      </c>
      <c r="S124" s="59">
        <f>S128+S138+S148+S157+S164+S170+S175+S188+S199+S209+S220+S231</f>
        <v>0</v>
      </c>
      <c r="T124" s="59">
        <f>T128+T138+T148+T157+T164+T170+T175+T188+T199+T209+T220+T231</f>
        <v>0</v>
      </c>
    </row>
    <row r="125" spans="1:20" ht="36" x14ac:dyDescent="0.25">
      <c r="B125" s="30" t="s">
        <v>91</v>
      </c>
      <c r="C125" s="31"/>
      <c r="D125" s="53" t="s">
        <v>92</v>
      </c>
      <c r="E125" s="32">
        <f t="shared" si="23"/>
        <v>1900</v>
      </c>
      <c r="F125" s="33">
        <f>F129+F130+F131+F132+F133+F134</f>
        <v>1900</v>
      </c>
      <c r="G125" s="33">
        <f>SUM(G129:G132)</f>
        <v>0</v>
      </c>
      <c r="H125" s="33">
        <f>SUM(H129:H132)</f>
        <v>0</v>
      </c>
      <c r="I125" s="32">
        <f t="shared" si="24"/>
        <v>1900</v>
      </c>
      <c r="J125" s="33">
        <f>J129+J130+J131+J132+J133+J134</f>
        <v>1900</v>
      </c>
      <c r="K125" s="33">
        <f t="shared" ref="K125:P125" si="33">SUM(K129:K133)</f>
        <v>0</v>
      </c>
      <c r="L125" s="33">
        <f t="shared" si="33"/>
        <v>0</v>
      </c>
      <c r="M125" s="32">
        <f t="shared" si="25"/>
        <v>2000</v>
      </c>
      <c r="N125" s="33">
        <f>N129+N130+N131+N132+N133+N134</f>
        <v>2000</v>
      </c>
      <c r="O125" s="33">
        <f t="shared" si="33"/>
        <v>0</v>
      </c>
      <c r="P125" s="33">
        <f t="shared" si="33"/>
        <v>0</v>
      </c>
      <c r="Q125" s="32">
        <f t="shared" si="26"/>
        <v>2000</v>
      </c>
      <c r="R125" s="33">
        <f>R129+R130+R131+R132+R133+R134</f>
        <v>2000</v>
      </c>
      <c r="S125" s="33">
        <f>SUM(S129:S133)</f>
        <v>0</v>
      </c>
      <c r="T125" s="33">
        <f>SUM(T129:T133)</f>
        <v>0</v>
      </c>
    </row>
    <row r="126" spans="1:20" ht="18" x14ac:dyDescent="0.25">
      <c r="B126" s="41"/>
      <c r="C126" s="42"/>
      <c r="D126" s="43" t="s">
        <v>151</v>
      </c>
      <c r="E126" s="36">
        <f t="shared" si="23"/>
        <v>2</v>
      </c>
      <c r="F126" s="36">
        <f>SUM(F127:F128)</f>
        <v>2</v>
      </c>
      <c r="G126" s="36">
        <f>SUM(G127:G128)</f>
        <v>0</v>
      </c>
      <c r="H126" s="36">
        <f>SUM(H127:H128)</f>
        <v>0</v>
      </c>
      <c r="I126" s="36">
        <f t="shared" si="24"/>
        <v>2</v>
      </c>
      <c r="J126" s="36">
        <f>SUM(J127:J128)</f>
        <v>2</v>
      </c>
      <c r="K126" s="36">
        <f>SUM(K127:K128)</f>
        <v>0</v>
      </c>
      <c r="L126" s="36">
        <f>SUM(L127:L128)</f>
        <v>0</v>
      </c>
      <c r="M126" s="36">
        <f t="shared" si="25"/>
        <v>2</v>
      </c>
      <c r="N126" s="36">
        <f>SUM(N127:N128)</f>
        <v>2</v>
      </c>
      <c r="O126" s="36">
        <f>SUM(O127:O128)</f>
        <v>0</v>
      </c>
      <c r="P126" s="36">
        <f>SUM(P127:P128)</f>
        <v>0</v>
      </c>
      <c r="Q126" s="36">
        <f t="shared" si="26"/>
        <v>2</v>
      </c>
      <c r="R126" s="36">
        <f>SUM(R127:R128)</f>
        <v>2</v>
      </c>
      <c r="S126" s="36">
        <f>SUM(S127:S128)</f>
        <v>0</v>
      </c>
      <c r="T126" s="36">
        <f>SUM(T127:T128)</f>
        <v>0</v>
      </c>
    </row>
    <row r="127" spans="1:20" ht="18" x14ac:dyDescent="0.25">
      <c r="B127" s="41"/>
      <c r="C127" s="42"/>
      <c r="D127" s="44" t="s">
        <v>335</v>
      </c>
      <c r="E127" s="37">
        <f t="shared" si="23"/>
        <v>0</v>
      </c>
      <c r="F127" s="37">
        <v>0</v>
      </c>
      <c r="G127" s="37">
        <v>0</v>
      </c>
      <c r="H127" s="37">
        <v>0</v>
      </c>
      <c r="I127" s="37">
        <f t="shared" si="24"/>
        <v>0</v>
      </c>
      <c r="J127" s="37">
        <v>0</v>
      </c>
      <c r="K127" s="37">
        <v>0</v>
      </c>
      <c r="L127" s="37">
        <v>0</v>
      </c>
      <c r="M127" s="37">
        <f t="shared" si="25"/>
        <v>0</v>
      </c>
      <c r="N127" s="37">
        <v>0</v>
      </c>
      <c r="O127" s="37">
        <v>0</v>
      </c>
      <c r="P127" s="37">
        <v>0</v>
      </c>
      <c r="Q127" s="37">
        <f t="shared" si="26"/>
        <v>0</v>
      </c>
      <c r="R127" s="37">
        <v>0</v>
      </c>
      <c r="S127" s="37">
        <v>0</v>
      </c>
      <c r="T127" s="37">
        <v>0</v>
      </c>
    </row>
    <row r="128" spans="1:20" ht="18" x14ac:dyDescent="0.25">
      <c r="B128" s="41"/>
      <c r="C128" s="42"/>
      <c r="D128" s="44" t="s">
        <v>155</v>
      </c>
      <c r="E128" s="36">
        <f t="shared" si="23"/>
        <v>2</v>
      </c>
      <c r="F128" s="37">
        <v>2</v>
      </c>
      <c r="G128" s="37">
        <v>0</v>
      </c>
      <c r="H128" s="37">
        <v>0</v>
      </c>
      <c r="I128" s="36">
        <f t="shared" si="24"/>
        <v>2</v>
      </c>
      <c r="J128" s="37">
        <v>2</v>
      </c>
      <c r="K128" s="37">
        <v>0</v>
      </c>
      <c r="L128" s="37">
        <v>0</v>
      </c>
      <c r="M128" s="36">
        <f t="shared" si="25"/>
        <v>2</v>
      </c>
      <c r="N128" s="37">
        <v>2</v>
      </c>
      <c r="O128" s="37">
        <v>0</v>
      </c>
      <c r="P128" s="37">
        <v>0</v>
      </c>
      <c r="Q128" s="36">
        <f t="shared" si="26"/>
        <v>2</v>
      </c>
      <c r="R128" s="37">
        <v>2</v>
      </c>
      <c r="S128" s="37">
        <v>0</v>
      </c>
      <c r="T128" s="37">
        <v>0</v>
      </c>
    </row>
    <row r="129" spans="2:20" ht="15.75" x14ac:dyDescent="0.25">
      <c r="B129" s="38"/>
      <c r="C129" s="34" t="s">
        <v>157</v>
      </c>
      <c r="D129" s="39" t="s">
        <v>158</v>
      </c>
      <c r="E129" s="40">
        <f t="shared" si="23"/>
        <v>1144</v>
      </c>
      <c r="F129" s="45">
        <v>1144</v>
      </c>
      <c r="G129" s="37">
        <v>0</v>
      </c>
      <c r="H129" s="37">
        <v>0</v>
      </c>
      <c r="I129" s="40">
        <f t="shared" si="24"/>
        <v>1144</v>
      </c>
      <c r="J129" s="45">
        <v>1144</v>
      </c>
      <c r="K129" s="37">
        <v>0</v>
      </c>
      <c r="L129" s="37">
        <v>0</v>
      </c>
      <c r="M129" s="40">
        <f t="shared" si="25"/>
        <v>1244</v>
      </c>
      <c r="N129" s="45">
        <v>1244</v>
      </c>
      <c r="O129" s="37">
        <v>0</v>
      </c>
      <c r="P129" s="37">
        <v>0</v>
      </c>
      <c r="Q129" s="40">
        <f t="shared" si="26"/>
        <v>1244</v>
      </c>
      <c r="R129" s="45">
        <v>1244</v>
      </c>
      <c r="S129" s="37">
        <v>0</v>
      </c>
      <c r="T129" s="37">
        <v>0</v>
      </c>
    </row>
    <row r="130" spans="2:20" ht="15.75" x14ac:dyDescent="0.25">
      <c r="B130" s="38"/>
      <c r="C130" s="34" t="s">
        <v>159</v>
      </c>
      <c r="D130" s="39" t="s">
        <v>328</v>
      </c>
      <c r="E130" s="40">
        <f t="shared" si="23"/>
        <v>34</v>
      </c>
      <c r="F130" s="45">
        <v>34</v>
      </c>
      <c r="G130" s="37">
        <v>0</v>
      </c>
      <c r="H130" s="37">
        <v>0</v>
      </c>
      <c r="I130" s="40">
        <f t="shared" si="24"/>
        <v>34</v>
      </c>
      <c r="J130" s="45">
        <v>34</v>
      </c>
      <c r="K130" s="37">
        <v>0</v>
      </c>
      <c r="L130" s="37">
        <v>0</v>
      </c>
      <c r="M130" s="40">
        <f t="shared" si="25"/>
        <v>34</v>
      </c>
      <c r="N130" s="45">
        <v>34</v>
      </c>
      <c r="O130" s="37">
        <v>0</v>
      </c>
      <c r="P130" s="37">
        <v>0</v>
      </c>
      <c r="Q130" s="40">
        <f t="shared" si="26"/>
        <v>34</v>
      </c>
      <c r="R130" s="45">
        <v>34</v>
      </c>
      <c r="S130" s="37">
        <v>0</v>
      </c>
      <c r="T130" s="37">
        <v>0</v>
      </c>
    </row>
    <row r="131" spans="2:20" ht="45" x14ac:dyDescent="0.25">
      <c r="B131" s="38"/>
      <c r="C131" s="34" t="s">
        <v>160</v>
      </c>
      <c r="D131" s="39" t="s">
        <v>161</v>
      </c>
      <c r="E131" s="40">
        <f t="shared" si="23"/>
        <v>161</v>
      </c>
      <c r="F131" s="45">
        <v>161</v>
      </c>
      <c r="G131" s="37">
        <v>0</v>
      </c>
      <c r="H131" s="37">
        <v>0</v>
      </c>
      <c r="I131" s="40">
        <f t="shared" si="24"/>
        <v>161</v>
      </c>
      <c r="J131" s="45">
        <v>161</v>
      </c>
      <c r="K131" s="37">
        <v>0</v>
      </c>
      <c r="L131" s="37">
        <v>0</v>
      </c>
      <c r="M131" s="40">
        <f t="shared" si="25"/>
        <v>161</v>
      </c>
      <c r="N131" s="45">
        <v>161</v>
      </c>
      <c r="O131" s="37">
        <v>0</v>
      </c>
      <c r="P131" s="37">
        <v>0</v>
      </c>
      <c r="Q131" s="40">
        <f t="shared" si="26"/>
        <v>161</v>
      </c>
      <c r="R131" s="45">
        <v>161</v>
      </c>
      <c r="S131" s="37">
        <v>0</v>
      </c>
      <c r="T131" s="37">
        <v>0</v>
      </c>
    </row>
    <row r="132" spans="2:20" ht="15.75" x14ac:dyDescent="0.25">
      <c r="B132" s="38"/>
      <c r="C132" s="34" t="s">
        <v>162</v>
      </c>
      <c r="D132" s="39" t="s">
        <v>163</v>
      </c>
      <c r="E132" s="40">
        <f t="shared" si="23"/>
        <v>416</v>
      </c>
      <c r="F132" s="45">
        <v>416</v>
      </c>
      <c r="G132" s="37">
        <v>0</v>
      </c>
      <c r="H132" s="37">
        <v>0</v>
      </c>
      <c r="I132" s="40">
        <f t="shared" si="24"/>
        <v>416</v>
      </c>
      <c r="J132" s="45">
        <v>416</v>
      </c>
      <c r="K132" s="37">
        <v>0</v>
      </c>
      <c r="L132" s="37">
        <v>0</v>
      </c>
      <c r="M132" s="40">
        <f t="shared" si="25"/>
        <v>416</v>
      </c>
      <c r="N132" s="45">
        <v>416</v>
      </c>
      <c r="O132" s="37">
        <v>0</v>
      </c>
      <c r="P132" s="37">
        <v>0</v>
      </c>
      <c r="Q132" s="40">
        <f t="shared" si="26"/>
        <v>416</v>
      </c>
      <c r="R132" s="45">
        <v>416</v>
      </c>
      <c r="S132" s="37">
        <v>0</v>
      </c>
      <c r="T132" s="37">
        <v>0</v>
      </c>
    </row>
    <row r="133" spans="2:20" ht="30" x14ac:dyDescent="0.25">
      <c r="B133" s="38"/>
      <c r="C133" s="34" t="s">
        <v>164</v>
      </c>
      <c r="D133" s="39" t="s">
        <v>165</v>
      </c>
      <c r="E133" s="40">
        <f t="shared" si="23"/>
        <v>109</v>
      </c>
      <c r="F133" s="45">
        <v>109</v>
      </c>
      <c r="G133" s="37">
        <v>0</v>
      </c>
      <c r="H133" s="37">
        <v>0</v>
      </c>
      <c r="I133" s="40">
        <f t="shared" si="24"/>
        <v>109</v>
      </c>
      <c r="J133" s="45">
        <v>109</v>
      </c>
      <c r="K133" s="37">
        <v>0</v>
      </c>
      <c r="L133" s="37">
        <v>0</v>
      </c>
      <c r="M133" s="40">
        <f t="shared" si="25"/>
        <v>109</v>
      </c>
      <c r="N133" s="45">
        <v>109</v>
      </c>
      <c r="O133" s="37">
        <v>0</v>
      </c>
      <c r="P133" s="37">
        <v>0</v>
      </c>
      <c r="Q133" s="40">
        <f t="shared" si="26"/>
        <v>109</v>
      </c>
      <c r="R133" s="45">
        <v>109</v>
      </c>
      <c r="S133" s="37">
        <v>0</v>
      </c>
      <c r="T133" s="37">
        <v>0</v>
      </c>
    </row>
    <row r="134" spans="2:20" ht="30" x14ac:dyDescent="0.25">
      <c r="B134" s="38"/>
      <c r="C134" s="34" t="s">
        <v>341</v>
      </c>
      <c r="D134" s="39" t="s">
        <v>340</v>
      </c>
      <c r="E134" s="40">
        <f t="shared" si="23"/>
        <v>36</v>
      </c>
      <c r="F134" s="45">
        <v>36</v>
      </c>
      <c r="G134" s="37">
        <v>0</v>
      </c>
      <c r="H134" s="37">
        <v>0</v>
      </c>
      <c r="I134" s="40">
        <f t="shared" si="24"/>
        <v>36</v>
      </c>
      <c r="J134" s="45">
        <v>36</v>
      </c>
      <c r="K134" s="37">
        <v>0</v>
      </c>
      <c r="L134" s="37">
        <v>0</v>
      </c>
      <c r="M134" s="40">
        <f t="shared" si="25"/>
        <v>36</v>
      </c>
      <c r="N134" s="45">
        <v>36</v>
      </c>
      <c r="O134" s="37">
        <v>0</v>
      </c>
      <c r="P134" s="37">
        <v>0</v>
      </c>
      <c r="Q134" s="40">
        <f t="shared" si="26"/>
        <v>36</v>
      </c>
      <c r="R134" s="45">
        <v>36</v>
      </c>
      <c r="S134" s="37">
        <v>0</v>
      </c>
      <c r="T134" s="37">
        <v>0</v>
      </c>
    </row>
    <row r="135" spans="2:20" ht="18" x14ac:dyDescent="0.25">
      <c r="B135" s="30" t="s">
        <v>94</v>
      </c>
      <c r="C135" s="31"/>
      <c r="D135" s="53" t="s">
        <v>93</v>
      </c>
      <c r="E135" s="32">
        <f t="shared" si="23"/>
        <v>22400</v>
      </c>
      <c r="F135" s="33">
        <f>F139+F140+F141+F142+F143+F144</f>
        <v>22400</v>
      </c>
      <c r="G135" s="33">
        <f t="shared" ref="G135:P135" si="34">SUM(G139:G143)</f>
        <v>0</v>
      </c>
      <c r="H135" s="33">
        <f t="shared" si="34"/>
        <v>0</v>
      </c>
      <c r="I135" s="32">
        <f t="shared" si="24"/>
        <v>23340</v>
      </c>
      <c r="J135" s="33">
        <f>J139+J140+J141+J142+J143+J144</f>
        <v>23340</v>
      </c>
      <c r="K135" s="33">
        <f t="shared" si="34"/>
        <v>0</v>
      </c>
      <c r="L135" s="33">
        <f t="shared" si="34"/>
        <v>0</v>
      </c>
      <c r="M135" s="32">
        <f t="shared" si="25"/>
        <v>25040</v>
      </c>
      <c r="N135" s="33">
        <f>N139+N140+N141+N142+N143+N144</f>
        <v>25040</v>
      </c>
      <c r="O135" s="33">
        <f t="shared" si="34"/>
        <v>0</v>
      </c>
      <c r="P135" s="33">
        <f t="shared" si="34"/>
        <v>0</v>
      </c>
      <c r="Q135" s="32">
        <f t="shared" si="26"/>
        <v>25040</v>
      </c>
      <c r="R135" s="33">
        <f>R139+R140+R141+R142+R143+R144</f>
        <v>25040</v>
      </c>
      <c r="S135" s="33">
        <f>SUM(S139:S143)</f>
        <v>0</v>
      </c>
      <c r="T135" s="33">
        <f>SUM(T139:T143)</f>
        <v>0</v>
      </c>
    </row>
    <row r="136" spans="2:20" ht="18" x14ac:dyDescent="0.25">
      <c r="B136" s="41"/>
      <c r="C136" s="42"/>
      <c r="D136" s="43" t="s">
        <v>151</v>
      </c>
      <c r="E136" s="36">
        <f t="shared" si="23"/>
        <v>0</v>
      </c>
      <c r="F136" s="36">
        <f>SUM(F137:F138)</f>
        <v>0</v>
      </c>
      <c r="G136" s="36">
        <f>SUM(G137:G138)</f>
        <v>0</v>
      </c>
      <c r="H136" s="36">
        <f>SUM(H137:H138)</f>
        <v>0</v>
      </c>
      <c r="I136" s="36">
        <f t="shared" si="24"/>
        <v>0</v>
      </c>
      <c r="J136" s="36">
        <f>SUM(J137:J138)</f>
        <v>0</v>
      </c>
      <c r="K136" s="36">
        <f>SUM(K137:K138)</f>
        <v>0</v>
      </c>
      <c r="L136" s="36">
        <f>SUM(L137:L138)</f>
        <v>0</v>
      </c>
      <c r="M136" s="36">
        <f t="shared" si="25"/>
        <v>0</v>
      </c>
      <c r="N136" s="36">
        <f>SUM(N137:N138)</f>
        <v>0</v>
      </c>
      <c r="O136" s="36">
        <f>SUM(O137:O138)</f>
        <v>0</v>
      </c>
      <c r="P136" s="36">
        <f>SUM(P137:P138)</f>
        <v>0</v>
      </c>
      <c r="Q136" s="36">
        <f t="shared" si="26"/>
        <v>0</v>
      </c>
      <c r="R136" s="36">
        <f>SUM(R137:R138)</f>
        <v>0</v>
      </c>
      <c r="S136" s="36">
        <f>SUM(S137:S138)</f>
        <v>0</v>
      </c>
      <c r="T136" s="36">
        <f>SUM(T137:T138)</f>
        <v>0</v>
      </c>
    </row>
    <row r="137" spans="2:20" ht="18" x14ac:dyDescent="0.25">
      <c r="B137" s="41"/>
      <c r="C137" s="42"/>
      <c r="D137" s="44" t="s">
        <v>335</v>
      </c>
      <c r="E137" s="37">
        <f t="shared" si="23"/>
        <v>0</v>
      </c>
      <c r="F137" s="37">
        <v>0</v>
      </c>
      <c r="G137" s="37">
        <v>0</v>
      </c>
      <c r="H137" s="37">
        <v>0</v>
      </c>
      <c r="I137" s="37">
        <f t="shared" si="24"/>
        <v>0</v>
      </c>
      <c r="J137" s="37">
        <v>0</v>
      </c>
      <c r="K137" s="37">
        <v>0</v>
      </c>
      <c r="L137" s="37">
        <v>0</v>
      </c>
      <c r="M137" s="37">
        <f t="shared" si="25"/>
        <v>0</v>
      </c>
      <c r="N137" s="37">
        <v>0</v>
      </c>
      <c r="O137" s="37">
        <v>0</v>
      </c>
      <c r="P137" s="37">
        <v>0</v>
      </c>
      <c r="Q137" s="37">
        <f t="shared" si="26"/>
        <v>0</v>
      </c>
      <c r="R137" s="37">
        <v>0</v>
      </c>
      <c r="S137" s="37">
        <v>0</v>
      </c>
      <c r="T137" s="37">
        <v>0</v>
      </c>
    </row>
    <row r="138" spans="2:20" ht="18" x14ac:dyDescent="0.25">
      <c r="B138" s="41"/>
      <c r="C138" s="42"/>
      <c r="D138" s="44" t="s">
        <v>155</v>
      </c>
      <c r="E138" s="36">
        <f t="shared" si="23"/>
        <v>0</v>
      </c>
      <c r="F138" s="37">
        <v>0</v>
      </c>
      <c r="G138" s="37">
        <v>0</v>
      </c>
      <c r="H138" s="37">
        <v>0</v>
      </c>
      <c r="I138" s="36">
        <f t="shared" si="24"/>
        <v>0</v>
      </c>
      <c r="J138" s="37">
        <v>0</v>
      </c>
      <c r="K138" s="37">
        <v>0</v>
      </c>
      <c r="L138" s="37">
        <v>0</v>
      </c>
      <c r="M138" s="36">
        <f t="shared" si="25"/>
        <v>0</v>
      </c>
      <c r="N138" s="37">
        <v>0</v>
      </c>
      <c r="O138" s="37">
        <v>0</v>
      </c>
      <c r="P138" s="37">
        <v>0</v>
      </c>
      <c r="Q138" s="36">
        <f t="shared" si="26"/>
        <v>0</v>
      </c>
      <c r="R138" s="37">
        <v>0</v>
      </c>
      <c r="S138" s="37">
        <v>0</v>
      </c>
      <c r="T138" s="37">
        <v>0</v>
      </c>
    </row>
    <row r="139" spans="2:20" ht="15.75" x14ac:dyDescent="0.25">
      <c r="B139" s="38"/>
      <c r="C139" s="34" t="s">
        <v>166</v>
      </c>
      <c r="D139" s="39" t="s">
        <v>167</v>
      </c>
      <c r="E139" s="40">
        <f t="shared" si="23"/>
        <v>14117</v>
      </c>
      <c r="F139" s="45">
        <v>14117</v>
      </c>
      <c r="G139" s="37">
        <v>0</v>
      </c>
      <c r="H139" s="37">
        <v>0</v>
      </c>
      <c r="I139" s="40">
        <f t="shared" si="24"/>
        <v>14340</v>
      </c>
      <c r="J139" s="45">
        <v>14340</v>
      </c>
      <c r="K139" s="37">
        <v>0</v>
      </c>
      <c r="L139" s="37">
        <v>0</v>
      </c>
      <c r="M139" s="40">
        <f t="shared" si="25"/>
        <v>15040</v>
      </c>
      <c r="N139" s="45">
        <v>15040</v>
      </c>
      <c r="O139" s="37">
        <v>0</v>
      </c>
      <c r="P139" s="37">
        <v>0</v>
      </c>
      <c r="Q139" s="40">
        <f t="shared" si="26"/>
        <v>15040</v>
      </c>
      <c r="R139" s="45">
        <v>15040</v>
      </c>
      <c r="S139" s="37">
        <v>0</v>
      </c>
      <c r="T139" s="37">
        <v>0</v>
      </c>
    </row>
    <row r="140" spans="2:20" ht="15.75" x14ac:dyDescent="0.25">
      <c r="B140" s="38"/>
      <c r="C140" s="34" t="s">
        <v>168</v>
      </c>
      <c r="D140" s="39" t="s">
        <v>169</v>
      </c>
      <c r="E140" s="40">
        <f t="shared" si="23"/>
        <v>150</v>
      </c>
      <c r="F140" s="45">
        <v>150</v>
      </c>
      <c r="G140" s="37">
        <v>0</v>
      </c>
      <c r="H140" s="37">
        <v>0</v>
      </c>
      <c r="I140" s="40">
        <f t="shared" si="24"/>
        <v>160</v>
      </c>
      <c r="J140" s="45">
        <v>160</v>
      </c>
      <c r="K140" s="37">
        <v>0</v>
      </c>
      <c r="L140" s="37">
        <v>0</v>
      </c>
      <c r="M140" s="40">
        <f t="shared" si="25"/>
        <v>180</v>
      </c>
      <c r="N140" s="45">
        <v>180</v>
      </c>
      <c r="O140" s="37">
        <v>0</v>
      </c>
      <c r="P140" s="37">
        <v>0</v>
      </c>
      <c r="Q140" s="40">
        <f t="shared" si="26"/>
        <v>180</v>
      </c>
      <c r="R140" s="45">
        <v>180</v>
      </c>
      <c r="S140" s="37">
        <v>0</v>
      </c>
      <c r="T140" s="37">
        <v>0</v>
      </c>
    </row>
    <row r="141" spans="2:20" ht="30" x14ac:dyDescent="0.25">
      <c r="B141" s="38"/>
      <c r="C141" s="34" t="s">
        <v>170</v>
      </c>
      <c r="D141" s="39" t="s">
        <v>171</v>
      </c>
      <c r="E141" s="40">
        <f t="shared" si="23"/>
        <v>7603</v>
      </c>
      <c r="F141" s="45">
        <v>7603</v>
      </c>
      <c r="G141" s="37">
        <v>0</v>
      </c>
      <c r="H141" s="37">
        <v>0</v>
      </c>
      <c r="I141" s="40">
        <f t="shared" si="24"/>
        <v>8197</v>
      </c>
      <c r="J141" s="45">
        <v>8197</v>
      </c>
      <c r="K141" s="37">
        <v>0</v>
      </c>
      <c r="L141" s="37">
        <v>0</v>
      </c>
      <c r="M141" s="40">
        <f t="shared" si="25"/>
        <v>9114</v>
      </c>
      <c r="N141" s="45">
        <v>9114</v>
      </c>
      <c r="O141" s="37">
        <v>0</v>
      </c>
      <c r="P141" s="37">
        <v>0</v>
      </c>
      <c r="Q141" s="40">
        <f t="shared" si="26"/>
        <v>9114</v>
      </c>
      <c r="R141" s="45">
        <v>9114</v>
      </c>
      <c r="S141" s="37">
        <v>0</v>
      </c>
      <c r="T141" s="37">
        <v>0</v>
      </c>
    </row>
    <row r="142" spans="2:20" ht="15.75" x14ac:dyDescent="0.25">
      <c r="B142" s="38"/>
      <c r="C142" s="34" t="s">
        <v>172</v>
      </c>
      <c r="D142" s="39" t="s">
        <v>175</v>
      </c>
      <c r="E142" s="40">
        <f t="shared" si="23"/>
        <v>400</v>
      </c>
      <c r="F142" s="45">
        <v>400</v>
      </c>
      <c r="G142" s="37">
        <v>0</v>
      </c>
      <c r="H142" s="37">
        <v>0</v>
      </c>
      <c r="I142" s="40">
        <f t="shared" si="24"/>
        <v>500</v>
      </c>
      <c r="J142" s="45">
        <v>500</v>
      </c>
      <c r="K142" s="37">
        <v>0</v>
      </c>
      <c r="L142" s="37">
        <v>0</v>
      </c>
      <c r="M142" s="40">
        <f t="shared" si="25"/>
        <v>550</v>
      </c>
      <c r="N142" s="45">
        <v>550</v>
      </c>
      <c r="O142" s="37">
        <v>0</v>
      </c>
      <c r="P142" s="37">
        <v>0</v>
      </c>
      <c r="Q142" s="40">
        <f t="shared" si="26"/>
        <v>550</v>
      </c>
      <c r="R142" s="45">
        <v>550</v>
      </c>
      <c r="S142" s="37">
        <v>0</v>
      </c>
      <c r="T142" s="37">
        <v>0</v>
      </c>
    </row>
    <row r="143" spans="2:20" ht="30" x14ac:dyDescent="0.25">
      <c r="B143" s="38"/>
      <c r="C143" s="34" t="s">
        <v>174</v>
      </c>
      <c r="D143" s="39" t="s">
        <v>173</v>
      </c>
      <c r="E143" s="40">
        <f t="shared" si="23"/>
        <v>30</v>
      </c>
      <c r="F143" s="45">
        <v>30</v>
      </c>
      <c r="G143" s="37">
        <v>0</v>
      </c>
      <c r="H143" s="37">
        <v>0</v>
      </c>
      <c r="I143" s="40">
        <f t="shared" si="24"/>
        <v>33</v>
      </c>
      <c r="J143" s="45">
        <v>33</v>
      </c>
      <c r="K143" s="37">
        <v>0</v>
      </c>
      <c r="L143" s="37">
        <v>0</v>
      </c>
      <c r="M143" s="40">
        <f t="shared" si="25"/>
        <v>36</v>
      </c>
      <c r="N143" s="45">
        <v>36</v>
      </c>
      <c r="O143" s="37">
        <v>0</v>
      </c>
      <c r="P143" s="37">
        <v>0</v>
      </c>
      <c r="Q143" s="40">
        <f t="shared" si="26"/>
        <v>36</v>
      </c>
      <c r="R143" s="45">
        <v>36</v>
      </c>
      <c r="S143" s="37">
        <v>0</v>
      </c>
      <c r="T143" s="37">
        <v>0</v>
      </c>
    </row>
    <row r="144" spans="2:20" ht="30" x14ac:dyDescent="0.25">
      <c r="B144" s="38"/>
      <c r="C144" s="34" t="s">
        <v>343</v>
      </c>
      <c r="D144" s="39" t="s">
        <v>342</v>
      </c>
      <c r="E144" s="40">
        <f t="shared" si="23"/>
        <v>100</v>
      </c>
      <c r="F144" s="45">
        <v>100</v>
      </c>
      <c r="G144" s="37">
        <v>0</v>
      </c>
      <c r="H144" s="37">
        <v>0</v>
      </c>
      <c r="I144" s="40">
        <f t="shared" si="24"/>
        <v>110.00000000000001</v>
      </c>
      <c r="J144" s="45">
        <v>110.00000000000001</v>
      </c>
      <c r="K144" s="37">
        <v>0</v>
      </c>
      <c r="L144" s="37">
        <v>0</v>
      </c>
      <c r="M144" s="40">
        <f t="shared" si="25"/>
        <v>120</v>
      </c>
      <c r="N144" s="45">
        <v>120</v>
      </c>
      <c r="O144" s="37">
        <v>0</v>
      </c>
      <c r="P144" s="37">
        <v>0</v>
      </c>
      <c r="Q144" s="40">
        <f t="shared" si="26"/>
        <v>120</v>
      </c>
      <c r="R144" s="45">
        <v>120</v>
      </c>
      <c r="S144" s="37">
        <v>0</v>
      </c>
      <c r="T144" s="37">
        <v>0</v>
      </c>
    </row>
    <row r="145" spans="2:20" ht="18" x14ac:dyDescent="0.25">
      <c r="B145" s="30" t="s">
        <v>96</v>
      </c>
      <c r="C145" s="31"/>
      <c r="D145" s="53" t="s">
        <v>95</v>
      </c>
      <c r="E145" s="32">
        <f t="shared" si="23"/>
        <v>1700</v>
      </c>
      <c r="F145" s="33">
        <f t="shared" ref="F145:P145" si="35">SUM(F149:F153)</f>
        <v>1700</v>
      </c>
      <c r="G145" s="33">
        <f t="shared" si="35"/>
        <v>0</v>
      </c>
      <c r="H145" s="33">
        <f t="shared" si="35"/>
        <v>0</v>
      </c>
      <c r="I145" s="32">
        <f t="shared" si="24"/>
        <v>1700</v>
      </c>
      <c r="J145" s="33">
        <f>SUM(J149:J153)</f>
        <v>1700</v>
      </c>
      <c r="K145" s="33">
        <f t="shared" si="35"/>
        <v>0</v>
      </c>
      <c r="L145" s="33">
        <f t="shared" si="35"/>
        <v>0</v>
      </c>
      <c r="M145" s="32">
        <f t="shared" si="25"/>
        <v>1800</v>
      </c>
      <c r="N145" s="33">
        <f t="shared" si="35"/>
        <v>1800</v>
      </c>
      <c r="O145" s="33">
        <f t="shared" si="35"/>
        <v>0</v>
      </c>
      <c r="P145" s="33">
        <f t="shared" si="35"/>
        <v>0</v>
      </c>
      <c r="Q145" s="32">
        <f t="shared" si="26"/>
        <v>1800</v>
      </c>
      <c r="R145" s="33">
        <f>SUM(R149:R153)</f>
        <v>1800</v>
      </c>
      <c r="S145" s="33">
        <f>SUM(S149:S153)</f>
        <v>0</v>
      </c>
      <c r="T145" s="33">
        <f>SUM(T149:T153)</f>
        <v>0</v>
      </c>
    </row>
    <row r="146" spans="2:20" ht="18" x14ac:dyDescent="0.25">
      <c r="B146" s="41"/>
      <c r="C146" s="42"/>
      <c r="D146" s="43" t="s">
        <v>151</v>
      </c>
      <c r="E146" s="36">
        <f t="shared" si="23"/>
        <v>0</v>
      </c>
      <c r="F146" s="36">
        <f>SUM(F147:F148)</f>
        <v>0</v>
      </c>
      <c r="G146" s="36">
        <f>SUM(G147:G148)</f>
        <v>0</v>
      </c>
      <c r="H146" s="36">
        <f>SUM(H147:H148)</f>
        <v>0</v>
      </c>
      <c r="I146" s="36">
        <f t="shared" si="24"/>
        <v>0</v>
      </c>
      <c r="J146" s="36">
        <f>SUM(J147:J148)</f>
        <v>0</v>
      </c>
      <c r="K146" s="36">
        <f>SUM(K147:K148)</f>
        <v>0</v>
      </c>
      <c r="L146" s="36">
        <f>SUM(L147:L148)</f>
        <v>0</v>
      </c>
      <c r="M146" s="36">
        <f t="shared" si="25"/>
        <v>0</v>
      </c>
      <c r="N146" s="36">
        <f>SUM(N147:N148)</f>
        <v>0</v>
      </c>
      <c r="O146" s="36">
        <f>SUM(O147:O148)</f>
        <v>0</v>
      </c>
      <c r="P146" s="36">
        <f>SUM(P147:P148)</f>
        <v>0</v>
      </c>
      <c r="Q146" s="36">
        <f t="shared" si="26"/>
        <v>0</v>
      </c>
      <c r="R146" s="36">
        <f>SUM(R147:R148)</f>
        <v>0</v>
      </c>
      <c r="S146" s="36">
        <f>SUM(S147:S148)</f>
        <v>0</v>
      </c>
      <c r="T146" s="36">
        <f>SUM(T147:T148)</f>
        <v>0</v>
      </c>
    </row>
    <row r="147" spans="2:20" ht="18" x14ac:dyDescent="0.25">
      <c r="B147" s="41"/>
      <c r="C147" s="42"/>
      <c r="D147" s="44" t="s">
        <v>335</v>
      </c>
      <c r="E147" s="37">
        <f t="shared" si="23"/>
        <v>0</v>
      </c>
      <c r="F147" s="37">
        <v>0</v>
      </c>
      <c r="G147" s="37">
        <v>0</v>
      </c>
      <c r="H147" s="37">
        <v>0</v>
      </c>
      <c r="I147" s="37">
        <f t="shared" si="24"/>
        <v>0</v>
      </c>
      <c r="J147" s="37">
        <v>0</v>
      </c>
      <c r="K147" s="37">
        <v>0</v>
      </c>
      <c r="L147" s="37">
        <v>0</v>
      </c>
      <c r="M147" s="37">
        <f t="shared" si="25"/>
        <v>0</v>
      </c>
      <c r="N147" s="37">
        <v>0</v>
      </c>
      <c r="O147" s="37">
        <v>0</v>
      </c>
      <c r="P147" s="37">
        <v>0</v>
      </c>
      <c r="Q147" s="37">
        <f t="shared" si="26"/>
        <v>0</v>
      </c>
      <c r="R147" s="37">
        <v>0</v>
      </c>
      <c r="S147" s="37">
        <v>0</v>
      </c>
      <c r="T147" s="37">
        <v>0</v>
      </c>
    </row>
    <row r="148" spans="2:20" ht="18" x14ac:dyDescent="0.25">
      <c r="B148" s="41"/>
      <c r="C148" s="42"/>
      <c r="D148" s="44" t="s">
        <v>155</v>
      </c>
      <c r="E148" s="36">
        <f t="shared" si="23"/>
        <v>0</v>
      </c>
      <c r="F148" s="37">
        <v>0</v>
      </c>
      <c r="G148" s="37">
        <v>0</v>
      </c>
      <c r="H148" s="37">
        <v>0</v>
      </c>
      <c r="I148" s="36">
        <f t="shared" si="24"/>
        <v>0</v>
      </c>
      <c r="J148" s="37">
        <v>0</v>
      </c>
      <c r="K148" s="37">
        <v>0</v>
      </c>
      <c r="L148" s="37">
        <v>0</v>
      </c>
      <c r="M148" s="36">
        <f t="shared" si="25"/>
        <v>0</v>
      </c>
      <c r="N148" s="37">
        <v>0</v>
      </c>
      <c r="O148" s="37">
        <v>0</v>
      </c>
      <c r="P148" s="37">
        <v>0</v>
      </c>
      <c r="Q148" s="36">
        <f t="shared" si="26"/>
        <v>0</v>
      </c>
      <c r="R148" s="37">
        <v>0</v>
      </c>
      <c r="S148" s="37">
        <v>0</v>
      </c>
      <c r="T148" s="37">
        <v>0</v>
      </c>
    </row>
    <row r="149" spans="2:20" ht="75" x14ac:dyDescent="0.25">
      <c r="B149" s="38"/>
      <c r="C149" s="34" t="s">
        <v>176</v>
      </c>
      <c r="D149" s="39" t="s">
        <v>344</v>
      </c>
      <c r="E149" s="40">
        <f t="shared" si="23"/>
        <v>553.5</v>
      </c>
      <c r="F149" s="45">
        <v>553.5</v>
      </c>
      <c r="G149" s="37">
        <v>0</v>
      </c>
      <c r="H149" s="37">
        <v>0</v>
      </c>
      <c r="I149" s="40">
        <f t="shared" si="24"/>
        <v>553.5</v>
      </c>
      <c r="J149" s="45">
        <v>553.5</v>
      </c>
      <c r="K149" s="37">
        <v>0</v>
      </c>
      <c r="L149" s="37">
        <v>0</v>
      </c>
      <c r="M149" s="40">
        <f t="shared" si="25"/>
        <v>570</v>
      </c>
      <c r="N149" s="45">
        <v>570</v>
      </c>
      <c r="O149" s="37">
        <v>0</v>
      </c>
      <c r="P149" s="37">
        <v>0</v>
      </c>
      <c r="Q149" s="40">
        <f t="shared" si="26"/>
        <v>570</v>
      </c>
      <c r="R149" s="45">
        <v>570</v>
      </c>
      <c r="S149" s="37">
        <v>0</v>
      </c>
      <c r="T149" s="37">
        <v>0</v>
      </c>
    </row>
    <row r="150" spans="2:20" ht="60" x14ac:dyDescent="0.25">
      <c r="B150" s="38"/>
      <c r="C150" s="34" t="s">
        <v>177</v>
      </c>
      <c r="D150" s="39" t="s">
        <v>345</v>
      </c>
      <c r="E150" s="40">
        <f t="shared" si="23"/>
        <v>916.5</v>
      </c>
      <c r="F150" s="45">
        <v>916.5</v>
      </c>
      <c r="G150" s="37">
        <v>0</v>
      </c>
      <c r="H150" s="37">
        <v>0</v>
      </c>
      <c r="I150" s="40">
        <f t="shared" si="24"/>
        <v>916.5</v>
      </c>
      <c r="J150" s="45">
        <v>916.5</v>
      </c>
      <c r="K150" s="37">
        <v>0</v>
      </c>
      <c r="L150" s="37">
        <v>0</v>
      </c>
      <c r="M150" s="40">
        <f t="shared" si="25"/>
        <v>1000</v>
      </c>
      <c r="N150" s="45">
        <v>1000</v>
      </c>
      <c r="O150" s="37">
        <v>0</v>
      </c>
      <c r="P150" s="37">
        <v>0</v>
      </c>
      <c r="Q150" s="40">
        <f t="shared" si="26"/>
        <v>1000</v>
      </c>
      <c r="R150" s="45">
        <v>1000</v>
      </c>
      <c r="S150" s="37">
        <v>0</v>
      </c>
      <c r="T150" s="37">
        <v>0</v>
      </c>
    </row>
    <row r="151" spans="2:20" ht="15.75" x14ac:dyDescent="0.25">
      <c r="B151" s="38"/>
      <c r="C151" s="34" t="s">
        <v>178</v>
      </c>
      <c r="D151" s="39" t="s">
        <v>179</v>
      </c>
      <c r="E151" s="40">
        <f t="shared" si="23"/>
        <v>30</v>
      </c>
      <c r="F151" s="45">
        <v>30</v>
      </c>
      <c r="G151" s="37">
        <v>0</v>
      </c>
      <c r="H151" s="37">
        <v>0</v>
      </c>
      <c r="I151" s="40">
        <f t="shared" si="24"/>
        <v>30</v>
      </c>
      <c r="J151" s="45">
        <v>30</v>
      </c>
      <c r="K151" s="37">
        <v>0</v>
      </c>
      <c r="L151" s="37">
        <v>0</v>
      </c>
      <c r="M151" s="40">
        <f t="shared" si="25"/>
        <v>30</v>
      </c>
      <c r="N151" s="45">
        <v>30</v>
      </c>
      <c r="O151" s="37">
        <v>0</v>
      </c>
      <c r="P151" s="37">
        <v>0</v>
      </c>
      <c r="Q151" s="40">
        <f t="shared" si="26"/>
        <v>30</v>
      </c>
      <c r="R151" s="45">
        <v>30</v>
      </c>
      <c r="S151" s="37">
        <v>0</v>
      </c>
      <c r="T151" s="37">
        <v>0</v>
      </c>
    </row>
    <row r="152" spans="2:20" ht="15.75" x14ac:dyDescent="0.25">
      <c r="B152" s="38"/>
      <c r="C152" s="34" t="s">
        <v>180</v>
      </c>
      <c r="D152" s="39" t="s">
        <v>181</v>
      </c>
      <c r="E152" s="40">
        <f t="shared" si="23"/>
        <v>80</v>
      </c>
      <c r="F152" s="45">
        <v>80</v>
      </c>
      <c r="G152" s="37">
        <v>0</v>
      </c>
      <c r="H152" s="37">
        <v>0</v>
      </c>
      <c r="I152" s="40">
        <f t="shared" si="24"/>
        <v>80</v>
      </c>
      <c r="J152" s="45">
        <v>80</v>
      </c>
      <c r="K152" s="37">
        <v>0</v>
      </c>
      <c r="L152" s="37">
        <v>0</v>
      </c>
      <c r="M152" s="40">
        <f t="shared" si="25"/>
        <v>80</v>
      </c>
      <c r="N152" s="45">
        <v>80</v>
      </c>
      <c r="O152" s="37">
        <v>0</v>
      </c>
      <c r="P152" s="37">
        <v>0</v>
      </c>
      <c r="Q152" s="40">
        <f t="shared" si="26"/>
        <v>80</v>
      </c>
      <c r="R152" s="45">
        <v>80</v>
      </c>
      <c r="S152" s="37">
        <v>0</v>
      </c>
      <c r="T152" s="37">
        <v>0</v>
      </c>
    </row>
    <row r="153" spans="2:20" ht="90" x14ac:dyDescent="0.25">
      <c r="B153" s="38"/>
      <c r="C153" s="34" t="s">
        <v>182</v>
      </c>
      <c r="D153" s="39" t="s">
        <v>346</v>
      </c>
      <c r="E153" s="40">
        <f t="shared" si="23"/>
        <v>120</v>
      </c>
      <c r="F153" s="45">
        <v>120</v>
      </c>
      <c r="G153" s="37">
        <v>0</v>
      </c>
      <c r="H153" s="37">
        <v>0</v>
      </c>
      <c r="I153" s="40">
        <f t="shared" si="24"/>
        <v>120</v>
      </c>
      <c r="J153" s="45">
        <v>120</v>
      </c>
      <c r="K153" s="37">
        <v>0</v>
      </c>
      <c r="L153" s="37">
        <v>0</v>
      </c>
      <c r="M153" s="40">
        <f t="shared" si="25"/>
        <v>120</v>
      </c>
      <c r="N153" s="45">
        <v>120</v>
      </c>
      <c r="O153" s="37">
        <v>0</v>
      </c>
      <c r="P153" s="37">
        <v>0</v>
      </c>
      <c r="Q153" s="40">
        <f t="shared" si="26"/>
        <v>120</v>
      </c>
      <c r="R153" s="45">
        <v>120</v>
      </c>
      <c r="S153" s="37">
        <v>0</v>
      </c>
      <c r="T153" s="37">
        <v>0</v>
      </c>
    </row>
    <row r="154" spans="2:20" ht="18" x14ac:dyDescent="0.25">
      <c r="B154" s="30" t="s">
        <v>98</v>
      </c>
      <c r="C154" s="31"/>
      <c r="D154" s="53" t="s">
        <v>97</v>
      </c>
      <c r="E154" s="32">
        <f t="shared" ref="E154:E224" si="36">SUM(F154:H154)</f>
        <v>1800</v>
      </c>
      <c r="F154" s="33">
        <f t="shared" ref="F154:P154" si="37">SUM(F158:F160)</f>
        <v>1800</v>
      </c>
      <c r="G154" s="33">
        <f t="shared" si="37"/>
        <v>0</v>
      </c>
      <c r="H154" s="33">
        <f t="shared" si="37"/>
        <v>0</v>
      </c>
      <c r="I154" s="32">
        <f t="shared" ref="I154:I224" si="38">SUM(J154:L154)</f>
        <v>1900</v>
      </c>
      <c r="J154" s="33">
        <f t="shared" si="37"/>
        <v>1900</v>
      </c>
      <c r="K154" s="33">
        <f t="shared" si="37"/>
        <v>0</v>
      </c>
      <c r="L154" s="33">
        <f t="shared" si="37"/>
        <v>0</v>
      </c>
      <c r="M154" s="32">
        <f t="shared" ref="M154:M224" si="39">SUM(N154:P154)</f>
        <v>2000</v>
      </c>
      <c r="N154" s="33">
        <f t="shared" si="37"/>
        <v>2000</v>
      </c>
      <c r="O154" s="33">
        <f t="shared" si="37"/>
        <v>0</v>
      </c>
      <c r="P154" s="33">
        <f t="shared" si="37"/>
        <v>0</v>
      </c>
      <c r="Q154" s="32">
        <f t="shared" ref="Q154:Q224" si="40">SUM(R154:T154)</f>
        <v>2000</v>
      </c>
      <c r="R154" s="33">
        <f>SUM(R158:R160)</f>
        <v>2000</v>
      </c>
      <c r="S154" s="33">
        <f>SUM(S158:S160)</f>
        <v>0</v>
      </c>
      <c r="T154" s="33">
        <f>SUM(T158:T160)</f>
        <v>0</v>
      </c>
    </row>
    <row r="155" spans="2:20" ht="18" x14ac:dyDescent="0.25">
      <c r="B155" s="41"/>
      <c r="C155" s="42"/>
      <c r="D155" s="43" t="s">
        <v>151</v>
      </c>
      <c r="E155" s="36">
        <f t="shared" si="36"/>
        <v>2</v>
      </c>
      <c r="F155" s="36">
        <f>SUM(F156:F157)</f>
        <v>2</v>
      </c>
      <c r="G155" s="36">
        <f>SUM(G156:G157)</f>
        <v>0</v>
      </c>
      <c r="H155" s="36">
        <f>SUM(H156:H157)</f>
        <v>0</v>
      </c>
      <c r="I155" s="36">
        <f t="shared" si="38"/>
        <v>2</v>
      </c>
      <c r="J155" s="36">
        <f>SUM(J156:J157)</f>
        <v>2</v>
      </c>
      <c r="K155" s="36">
        <f>SUM(K156:K157)</f>
        <v>0</v>
      </c>
      <c r="L155" s="36">
        <f>SUM(L156:L157)</f>
        <v>0</v>
      </c>
      <c r="M155" s="36">
        <f t="shared" si="39"/>
        <v>2</v>
      </c>
      <c r="N155" s="36">
        <f>SUM(N156:N157)</f>
        <v>2</v>
      </c>
      <c r="O155" s="36">
        <f>SUM(O156:O157)</f>
        <v>0</v>
      </c>
      <c r="P155" s="36">
        <f>SUM(P156:P157)</f>
        <v>0</v>
      </c>
      <c r="Q155" s="36">
        <f t="shared" si="40"/>
        <v>2</v>
      </c>
      <c r="R155" s="36">
        <f>SUM(R156:R157)</f>
        <v>2</v>
      </c>
      <c r="S155" s="36">
        <f>SUM(S156:S157)</f>
        <v>0</v>
      </c>
      <c r="T155" s="36">
        <f>SUM(T156:T157)</f>
        <v>0</v>
      </c>
    </row>
    <row r="156" spans="2:20" ht="18" x14ac:dyDescent="0.25">
      <c r="B156" s="41"/>
      <c r="C156" s="42"/>
      <c r="D156" s="44" t="s">
        <v>335</v>
      </c>
      <c r="E156" s="37">
        <f t="shared" si="36"/>
        <v>0</v>
      </c>
      <c r="F156" s="37">
        <v>0</v>
      </c>
      <c r="G156" s="37">
        <v>0</v>
      </c>
      <c r="H156" s="37">
        <v>0</v>
      </c>
      <c r="I156" s="37">
        <f t="shared" si="38"/>
        <v>0</v>
      </c>
      <c r="J156" s="37">
        <v>0</v>
      </c>
      <c r="K156" s="37">
        <v>0</v>
      </c>
      <c r="L156" s="37">
        <v>0</v>
      </c>
      <c r="M156" s="37">
        <f t="shared" si="39"/>
        <v>0</v>
      </c>
      <c r="N156" s="37">
        <v>0</v>
      </c>
      <c r="O156" s="37">
        <v>0</v>
      </c>
      <c r="P156" s="37">
        <v>0</v>
      </c>
      <c r="Q156" s="37">
        <f t="shared" si="40"/>
        <v>0</v>
      </c>
      <c r="R156" s="37">
        <v>0</v>
      </c>
      <c r="S156" s="37">
        <v>0</v>
      </c>
      <c r="T156" s="37">
        <v>0</v>
      </c>
    </row>
    <row r="157" spans="2:20" ht="18" x14ac:dyDescent="0.25">
      <c r="B157" s="41"/>
      <c r="C157" s="42"/>
      <c r="D157" s="44" t="s">
        <v>155</v>
      </c>
      <c r="E157" s="36">
        <f t="shared" si="36"/>
        <v>2</v>
      </c>
      <c r="F157" s="37">
        <v>2</v>
      </c>
      <c r="G157" s="37">
        <v>0</v>
      </c>
      <c r="H157" s="37">
        <v>0</v>
      </c>
      <c r="I157" s="36">
        <f t="shared" si="38"/>
        <v>2</v>
      </c>
      <c r="J157" s="37">
        <v>2</v>
      </c>
      <c r="K157" s="37">
        <v>0</v>
      </c>
      <c r="L157" s="37">
        <v>0</v>
      </c>
      <c r="M157" s="36">
        <f t="shared" si="39"/>
        <v>2</v>
      </c>
      <c r="N157" s="37">
        <v>2</v>
      </c>
      <c r="O157" s="37">
        <v>0</v>
      </c>
      <c r="P157" s="37">
        <v>0</v>
      </c>
      <c r="Q157" s="36">
        <f t="shared" si="40"/>
        <v>2</v>
      </c>
      <c r="R157" s="37">
        <v>2</v>
      </c>
      <c r="S157" s="37">
        <v>0</v>
      </c>
      <c r="T157" s="37">
        <v>0</v>
      </c>
    </row>
    <row r="158" spans="2:20" ht="30" x14ac:dyDescent="0.25">
      <c r="B158" s="38"/>
      <c r="C158" s="34" t="s">
        <v>183</v>
      </c>
      <c r="D158" s="39" t="s">
        <v>347</v>
      </c>
      <c r="E158" s="40">
        <f t="shared" si="36"/>
        <v>1575</v>
      </c>
      <c r="F158" s="45">
        <v>1575</v>
      </c>
      <c r="G158" s="37">
        <v>0</v>
      </c>
      <c r="H158" s="37">
        <v>0</v>
      </c>
      <c r="I158" s="40">
        <f t="shared" si="38"/>
        <v>1630</v>
      </c>
      <c r="J158" s="45">
        <v>1630</v>
      </c>
      <c r="K158" s="37">
        <v>0</v>
      </c>
      <c r="L158" s="37">
        <v>0</v>
      </c>
      <c r="M158" s="40">
        <f t="shared" si="39"/>
        <v>1730</v>
      </c>
      <c r="N158" s="45">
        <v>1730</v>
      </c>
      <c r="O158" s="37">
        <v>0</v>
      </c>
      <c r="P158" s="37">
        <v>0</v>
      </c>
      <c r="Q158" s="40">
        <f t="shared" si="40"/>
        <v>1730</v>
      </c>
      <c r="R158" s="45">
        <v>1730</v>
      </c>
      <c r="S158" s="37">
        <v>0</v>
      </c>
      <c r="T158" s="37">
        <v>0</v>
      </c>
    </row>
    <row r="159" spans="2:20" ht="60" x14ac:dyDescent="0.25">
      <c r="B159" s="38"/>
      <c r="C159" s="34" t="s">
        <v>184</v>
      </c>
      <c r="D159" s="39" t="s">
        <v>185</v>
      </c>
      <c r="E159" s="40">
        <f t="shared" si="36"/>
        <v>170</v>
      </c>
      <c r="F159" s="45">
        <v>170</v>
      </c>
      <c r="G159" s="37">
        <v>0</v>
      </c>
      <c r="H159" s="37">
        <v>0</v>
      </c>
      <c r="I159" s="40">
        <f t="shared" si="38"/>
        <v>200</v>
      </c>
      <c r="J159" s="45">
        <v>200</v>
      </c>
      <c r="K159" s="37">
        <v>0</v>
      </c>
      <c r="L159" s="37">
        <v>0</v>
      </c>
      <c r="M159" s="40">
        <f t="shared" si="39"/>
        <v>200</v>
      </c>
      <c r="N159" s="45">
        <v>200</v>
      </c>
      <c r="O159" s="37">
        <v>0</v>
      </c>
      <c r="P159" s="37">
        <v>0</v>
      </c>
      <c r="Q159" s="40">
        <f t="shared" si="40"/>
        <v>200</v>
      </c>
      <c r="R159" s="45">
        <v>200</v>
      </c>
      <c r="S159" s="37">
        <v>0</v>
      </c>
      <c r="T159" s="37">
        <v>0</v>
      </c>
    </row>
    <row r="160" spans="2:20" ht="90" x14ac:dyDescent="0.25">
      <c r="B160" s="38"/>
      <c r="C160" s="34" t="s">
        <v>186</v>
      </c>
      <c r="D160" s="39" t="s">
        <v>187</v>
      </c>
      <c r="E160" s="40">
        <f t="shared" si="36"/>
        <v>55</v>
      </c>
      <c r="F160" s="45">
        <v>55</v>
      </c>
      <c r="G160" s="37">
        <v>0</v>
      </c>
      <c r="H160" s="37">
        <v>0</v>
      </c>
      <c r="I160" s="40">
        <f t="shared" si="38"/>
        <v>70</v>
      </c>
      <c r="J160" s="45">
        <v>70</v>
      </c>
      <c r="K160" s="37">
        <v>0</v>
      </c>
      <c r="L160" s="37">
        <v>0</v>
      </c>
      <c r="M160" s="40">
        <f t="shared" si="39"/>
        <v>70</v>
      </c>
      <c r="N160" s="45">
        <v>70</v>
      </c>
      <c r="O160" s="37">
        <v>0</v>
      </c>
      <c r="P160" s="37">
        <v>0</v>
      </c>
      <c r="Q160" s="40">
        <f t="shared" si="40"/>
        <v>70</v>
      </c>
      <c r="R160" s="45">
        <v>70</v>
      </c>
      <c r="S160" s="37">
        <v>0</v>
      </c>
      <c r="T160" s="37">
        <v>0</v>
      </c>
    </row>
    <row r="161" spans="2:21" ht="72" x14ac:dyDescent="0.25">
      <c r="B161" s="30" t="s">
        <v>99</v>
      </c>
      <c r="C161" s="31"/>
      <c r="D161" s="53" t="s">
        <v>412</v>
      </c>
      <c r="E161" s="32">
        <f t="shared" si="36"/>
        <v>260</v>
      </c>
      <c r="F161" s="33">
        <f>F165+F166</f>
        <v>260</v>
      </c>
      <c r="G161" s="33">
        <f>G165+G166</f>
        <v>0</v>
      </c>
      <c r="H161" s="33">
        <f>H165+H166</f>
        <v>0</v>
      </c>
      <c r="I161" s="32">
        <f t="shared" si="38"/>
        <v>260</v>
      </c>
      <c r="J161" s="33">
        <f>J165+J166</f>
        <v>260</v>
      </c>
      <c r="K161" s="33">
        <f>K165+K166</f>
        <v>0</v>
      </c>
      <c r="L161" s="33">
        <f>L165+L166</f>
        <v>0</v>
      </c>
      <c r="M161" s="32">
        <f t="shared" si="39"/>
        <v>260</v>
      </c>
      <c r="N161" s="33">
        <f>N165+N166</f>
        <v>260</v>
      </c>
      <c r="O161" s="33">
        <f>O165+O166</f>
        <v>0</v>
      </c>
      <c r="P161" s="33">
        <f>P165+P166</f>
        <v>0</v>
      </c>
      <c r="Q161" s="32">
        <f t="shared" si="40"/>
        <v>260</v>
      </c>
      <c r="R161" s="33">
        <f>R165+R166</f>
        <v>260</v>
      </c>
      <c r="S161" s="33">
        <f>S165+S166</f>
        <v>0</v>
      </c>
      <c r="T161" s="33">
        <f>T165+T166</f>
        <v>0</v>
      </c>
    </row>
    <row r="162" spans="2:21" ht="18" x14ac:dyDescent="0.25">
      <c r="B162" s="41"/>
      <c r="C162" s="42"/>
      <c r="D162" s="43" t="s">
        <v>151</v>
      </c>
      <c r="E162" s="36">
        <f t="shared" si="36"/>
        <v>5</v>
      </c>
      <c r="F162" s="36">
        <f>SUM(F163:F164)</f>
        <v>5</v>
      </c>
      <c r="G162" s="36">
        <f>SUM(G163:G164)</f>
        <v>0</v>
      </c>
      <c r="H162" s="36">
        <f>SUM(H163:H164)</f>
        <v>0</v>
      </c>
      <c r="I162" s="36">
        <f t="shared" si="38"/>
        <v>5</v>
      </c>
      <c r="J162" s="36">
        <f>SUM(J163:J164)</f>
        <v>5</v>
      </c>
      <c r="K162" s="36">
        <f>SUM(K163:K164)</f>
        <v>0</v>
      </c>
      <c r="L162" s="36">
        <f>SUM(L163:L164)</f>
        <v>0</v>
      </c>
      <c r="M162" s="36">
        <f t="shared" si="39"/>
        <v>5</v>
      </c>
      <c r="N162" s="36">
        <f>SUM(N163:N164)</f>
        <v>5</v>
      </c>
      <c r="O162" s="36">
        <f>SUM(O163:O164)</f>
        <v>0</v>
      </c>
      <c r="P162" s="36">
        <f>SUM(P163:P164)</f>
        <v>0</v>
      </c>
      <c r="Q162" s="36">
        <f t="shared" si="40"/>
        <v>5</v>
      </c>
      <c r="R162" s="36">
        <f>SUM(R163:R164)</f>
        <v>5</v>
      </c>
      <c r="S162" s="36">
        <f>SUM(S163:S164)</f>
        <v>0</v>
      </c>
      <c r="T162" s="36">
        <f>SUM(T163:T164)</f>
        <v>0</v>
      </c>
    </row>
    <row r="163" spans="2:21" ht="18" x14ac:dyDescent="0.25">
      <c r="B163" s="41"/>
      <c r="C163" s="42"/>
      <c r="D163" s="44" t="s">
        <v>335</v>
      </c>
      <c r="E163" s="37">
        <f t="shared" si="36"/>
        <v>0</v>
      </c>
      <c r="F163" s="37">
        <v>0</v>
      </c>
      <c r="G163" s="37">
        <v>0</v>
      </c>
      <c r="H163" s="37">
        <v>0</v>
      </c>
      <c r="I163" s="37">
        <f t="shared" si="38"/>
        <v>0</v>
      </c>
      <c r="J163" s="37">
        <v>0</v>
      </c>
      <c r="K163" s="37">
        <v>0</v>
      </c>
      <c r="L163" s="37">
        <v>0</v>
      </c>
      <c r="M163" s="37">
        <f t="shared" si="39"/>
        <v>0</v>
      </c>
      <c r="N163" s="37">
        <v>0</v>
      </c>
      <c r="O163" s="37">
        <v>0</v>
      </c>
      <c r="P163" s="37">
        <v>0</v>
      </c>
      <c r="Q163" s="37">
        <f t="shared" si="40"/>
        <v>0</v>
      </c>
      <c r="R163" s="37">
        <v>0</v>
      </c>
      <c r="S163" s="37">
        <v>0</v>
      </c>
      <c r="T163" s="37">
        <v>0</v>
      </c>
    </row>
    <row r="164" spans="2:21" ht="18" x14ac:dyDescent="0.25">
      <c r="B164" s="41"/>
      <c r="C164" s="42"/>
      <c r="D164" s="44" t="s">
        <v>155</v>
      </c>
      <c r="E164" s="36">
        <f t="shared" si="36"/>
        <v>5</v>
      </c>
      <c r="F164" s="37">
        <v>5</v>
      </c>
      <c r="G164" s="37">
        <v>0</v>
      </c>
      <c r="H164" s="37">
        <v>0</v>
      </c>
      <c r="I164" s="36">
        <f t="shared" si="38"/>
        <v>5</v>
      </c>
      <c r="J164" s="37">
        <v>5</v>
      </c>
      <c r="K164" s="37">
        <v>0</v>
      </c>
      <c r="L164" s="37">
        <v>0</v>
      </c>
      <c r="M164" s="36">
        <f t="shared" si="39"/>
        <v>5</v>
      </c>
      <c r="N164" s="37">
        <v>5</v>
      </c>
      <c r="O164" s="37">
        <v>0</v>
      </c>
      <c r="P164" s="37">
        <v>0</v>
      </c>
      <c r="Q164" s="36">
        <f t="shared" si="40"/>
        <v>5</v>
      </c>
      <c r="R164" s="37">
        <v>5</v>
      </c>
      <c r="S164" s="37">
        <v>0</v>
      </c>
      <c r="T164" s="37">
        <v>0</v>
      </c>
    </row>
    <row r="165" spans="2:21" ht="45" x14ac:dyDescent="0.25">
      <c r="B165" s="41"/>
      <c r="C165" s="34" t="s">
        <v>391</v>
      </c>
      <c r="D165" s="39" t="s">
        <v>392</v>
      </c>
      <c r="E165" s="40">
        <f t="shared" si="36"/>
        <v>170</v>
      </c>
      <c r="F165" s="45">
        <v>170</v>
      </c>
      <c r="G165" s="37">
        <v>0</v>
      </c>
      <c r="H165" s="37">
        <v>0</v>
      </c>
      <c r="I165" s="40">
        <f t="shared" si="38"/>
        <v>170</v>
      </c>
      <c r="J165" s="45">
        <v>170</v>
      </c>
      <c r="K165" s="37">
        <v>0</v>
      </c>
      <c r="L165" s="37">
        <v>0</v>
      </c>
      <c r="M165" s="40">
        <f t="shared" si="39"/>
        <v>170</v>
      </c>
      <c r="N165" s="45">
        <v>170</v>
      </c>
      <c r="O165" s="37">
        <v>0</v>
      </c>
      <c r="P165" s="37">
        <v>0</v>
      </c>
      <c r="Q165" s="40">
        <f t="shared" si="40"/>
        <v>170</v>
      </c>
      <c r="R165" s="45">
        <v>170</v>
      </c>
      <c r="S165" s="37">
        <v>0</v>
      </c>
      <c r="T165" s="37">
        <v>0</v>
      </c>
    </row>
    <row r="166" spans="2:21" ht="60" x14ac:dyDescent="0.25">
      <c r="B166" s="41"/>
      <c r="C166" s="34" t="s">
        <v>393</v>
      </c>
      <c r="D166" s="39" t="s">
        <v>394</v>
      </c>
      <c r="E166" s="40">
        <f t="shared" si="36"/>
        <v>90</v>
      </c>
      <c r="F166" s="45">
        <v>90</v>
      </c>
      <c r="G166" s="37">
        <v>0</v>
      </c>
      <c r="H166" s="37">
        <v>0</v>
      </c>
      <c r="I166" s="40">
        <f t="shared" si="38"/>
        <v>90</v>
      </c>
      <c r="J166" s="45">
        <v>90</v>
      </c>
      <c r="K166" s="37">
        <v>0</v>
      </c>
      <c r="L166" s="37">
        <v>0</v>
      </c>
      <c r="M166" s="40">
        <f t="shared" si="39"/>
        <v>90</v>
      </c>
      <c r="N166" s="45">
        <v>90</v>
      </c>
      <c r="O166" s="37">
        <v>0</v>
      </c>
      <c r="P166" s="37">
        <v>0</v>
      </c>
      <c r="Q166" s="40">
        <f t="shared" si="40"/>
        <v>90</v>
      </c>
      <c r="R166" s="45">
        <v>90</v>
      </c>
      <c r="S166" s="37">
        <v>0</v>
      </c>
      <c r="T166" s="37">
        <v>0</v>
      </c>
    </row>
    <row r="167" spans="2:21" ht="18" x14ac:dyDescent="0.25">
      <c r="B167" s="67" t="s">
        <v>100</v>
      </c>
      <c r="C167" s="68"/>
      <c r="D167" s="69" t="s">
        <v>101</v>
      </c>
      <c r="E167" s="70">
        <f t="shared" si="36"/>
        <v>0</v>
      </c>
      <c r="F167" s="71">
        <f>F171</f>
        <v>0</v>
      </c>
      <c r="G167" s="71">
        <f>G171</f>
        <v>0</v>
      </c>
      <c r="H167" s="71">
        <f>H171</f>
        <v>0</v>
      </c>
      <c r="I167" s="70">
        <f t="shared" si="38"/>
        <v>0</v>
      </c>
      <c r="J167" s="71">
        <f>J171</f>
        <v>0</v>
      </c>
      <c r="K167" s="71">
        <f>K171</f>
        <v>0</v>
      </c>
      <c r="L167" s="71">
        <f>L171</f>
        <v>0</v>
      </c>
      <c r="M167" s="70">
        <f t="shared" si="39"/>
        <v>0</v>
      </c>
      <c r="N167" s="71">
        <f>N171</f>
        <v>0</v>
      </c>
      <c r="O167" s="71">
        <f>O171</f>
        <v>0</v>
      </c>
      <c r="P167" s="71">
        <f>P171</f>
        <v>0</v>
      </c>
      <c r="Q167" s="70">
        <f t="shared" si="40"/>
        <v>0</v>
      </c>
      <c r="R167" s="71">
        <f>R171</f>
        <v>0</v>
      </c>
      <c r="S167" s="71">
        <f>S171</f>
        <v>0</v>
      </c>
      <c r="T167" s="71">
        <f>T171</f>
        <v>0</v>
      </c>
      <c r="U167" s="81"/>
    </row>
    <row r="168" spans="2:21" ht="18" x14ac:dyDescent="0.25">
      <c r="B168" s="46"/>
      <c r="C168" s="47"/>
      <c r="D168" s="48" t="s">
        <v>151</v>
      </c>
      <c r="E168" s="49">
        <f t="shared" si="36"/>
        <v>0</v>
      </c>
      <c r="F168" s="49">
        <f>SUM(F169:F170)</f>
        <v>0</v>
      </c>
      <c r="G168" s="49">
        <f>SUM(G169:G170)</f>
        <v>0</v>
      </c>
      <c r="H168" s="49">
        <f>SUM(H169:H170)</f>
        <v>0</v>
      </c>
      <c r="I168" s="49">
        <f t="shared" si="38"/>
        <v>0</v>
      </c>
      <c r="J168" s="49">
        <f>SUM(J169:J170)</f>
        <v>0</v>
      </c>
      <c r="K168" s="49">
        <f>SUM(K169:K170)</f>
        <v>0</v>
      </c>
      <c r="L168" s="49">
        <f>SUM(L169:L170)</f>
        <v>0</v>
      </c>
      <c r="M168" s="49">
        <f t="shared" si="39"/>
        <v>0</v>
      </c>
      <c r="N168" s="49">
        <f>SUM(N169:N170)</f>
        <v>0</v>
      </c>
      <c r="O168" s="49">
        <f>SUM(O169:O170)</f>
        <v>0</v>
      </c>
      <c r="P168" s="49">
        <f>SUM(P169:P170)</f>
        <v>0</v>
      </c>
      <c r="Q168" s="49">
        <f t="shared" si="40"/>
        <v>0</v>
      </c>
      <c r="R168" s="49">
        <f>SUM(R169:R170)</f>
        <v>0</v>
      </c>
      <c r="S168" s="49">
        <f>SUM(S169:S170)</f>
        <v>0</v>
      </c>
      <c r="T168" s="49">
        <f>SUM(T169:T170)</f>
        <v>0</v>
      </c>
    </row>
    <row r="169" spans="2:21" ht="18" x14ac:dyDescent="0.25">
      <c r="B169" s="46"/>
      <c r="C169" s="47"/>
      <c r="D169" s="50" t="s">
        <v>335</v>
      </c>
      <c r="E169" s="51">
        <f t="shared" si="36"/>
        <v>0</v>
      </c>
      <c r="F169" s="51">
        <v>0</v>
      </c>
      <c r="G169" s="51">
        <v>0</v>
      </c>
      <c r="H169" s="51">
        <v>0</v>
      </c>
      <c r="I169" s="51">
        <f t="shared" si="38"/>
        <v>0</v>
      </c>
      <c r="J169" s="51">
        <v>0</v>
      </c>
      <c r="K169" s="51">
        <v>0</v>
      </c>
      <c r="L169" s="51">
        <v>0</v>
      </c>
      <c r="M169" s="51">
        <f t="shared" si="39"/>
        <v>0</v>
      </c>
      <c r="N169" s="51">
        <v>0</v>
      </c>
      <c r="O169" s="51">
        <v>0</v>
      </c>
      <c r="P169" s="51">
        <v>0</v>
      </c>
      <c r="Q169" s="51">
        <f t="shared" si="40"/>
        <v>0</v>
      </c>
      <c r="R169" s="51">
        <v>0</v>
      </c>
      <c r="S169" s="51">
        <v>0</v>
      </c>
      <c r="T169" s="51">
        <v>0</v>
      </c>
    </row>
    <row r="170" spans="2:21" ht="18" x14ac:dyDescent="0.25">
      <c r="B170" s="46"/>
      <c r="C170" s="47"/>
      <c r="D170" s="50" t="s">
        <v>155</v>
      </c>
      <c r="E170" s="49">
        <f t="shared" si="36"/>
        <v>0</v>
      </c>
      <c r="F170" s="51">
        <v>0</v>
      </c>
      <c r="G170" s="51">
        <v>0</v>
      </c>
      <c r="H170" s="51">
        <v>0</v>
      </c>
      <c r="I170" s="49">
        <f t="shared" si="38"/>
        <v>0</v>
      </c>
      <c r="J170" s="51">
        <v>0</v>
      </c>
      <c r="K170" s="51">
        <v>0</v>
      </c>
      <c r="L170" s="51">
        <v>0</v>
      </c>
      <c r="M170" s="49">
        <f t="shared" si="39"/>
        <v>0</v>
      </c>
      <c r="N170" s="51">
        <v>0</v>
      </c>
      <c r="O170" s="51">
        <v>0</v>
      </c>
      <c r="P170" s="51">
        <v>0</v>
      </c>
      <c r="Q170" s="49">
        <f t="shared" si="40"/>
        <v>0</v>
      </c>
      <c r="R170" s="51">
        <v>0</v>
      </c>
      <c r="S170" s="51">
        <v>0</v>
      </c>
      <c r="T170" s="51">
        <v>0</v>
      </c>
    </row>
    <row r="171" spans="2:21" ht="45" x14ac:dyDescent="0.25">
      <c r="B171" s="72"/>
      <c r="C171" s="73" t="s">
        <v>188</v>
      </c>
      <c r="D171" s="74" t="s">
        <v>189</v>
      </c>
      <c r="E171" s="75">
        <f t="shared" si="36"/>
        <v>0</v>
      </c>
      <c r="F171" s="76">
        <v>0</v>
      </c>
      <c r="G171" s="51">
        <v>0</v>
      </c>
      <c r="H171" s="51">
        <v>0</v>
      </c>
      <c r="I171" s="75">
        <f t="shared" si="38"/>
        <v>0</v>
      </c>
      <c r="J171" s="76">
        <v>0</v>
      </c>
      <c r="K171" s="51">
        <v>0</v>
      </c>
      <c r="L171" s="51">
        <v>0</v>
      </c>
      <c r="M171" s="75">
        <f t="shared" si="39"/>
        <v>0</v>
      </c>
      <c r="N171" s="76">
        <v>0</v>
      </c>
      <c r="O171" s="51">
        <v>0</v>
      </c>
      <c r="P171" s="51">
        <v>0</v>
      </c>
      <c r="Q171" s="75">
        <f t="shared" si="40"/>
        <v>0</v>
      </c>
      <c r="R171" s="76">
        <v>0</v>
      </c>
      <c r="S171" s="51">
        <v>0</v>
      </c>
      <c r="T171" s="51">
        <v>0</v>
      </c>
    </row>
    <row r="172" spans="2:21" ht="18" x14ac:dyDescent="0.25">
      <c r="B172" s="30" t="s">
        <v>102</v>
      </c>
      <c r="C172" s="31"/>
      <c r="D172" s="53" t="s">
        <v>103</v>
      </c>
      <c r="E172" s="32">
        <f t="shared" si="36"/>
        <v>15671</v>
      </c>
      <c r="F172" s="33">
        <f>SUM(F176:F184)</f>
        <v>15671</v>
      </c>
      <c r="G172" s="33">
        <f>SUM(G176:G184)</f>
        <v>0</v>
      </c>
      <c r="H172" s="33">
        <f>SUM(H176:H184)</f>
        <v>0</v>
      </c>
      <c r="I172" s="32">
        <f t="shared" si="38"/>
        <v>17000</v>
      </c>
      <c r="J172" s="33">
        <f>SUM(J176:J184)</f>
        <v>17000</v>
      </c>
      <c r="K172" s="33">
        <f>SUM(K176:K184)</f>
        <v>0</v>
      </c>
      <c r="L172" s="33">
        <f>SUM(L176:L184)</f>
        <v>0</v>
      </c>
      <c r="M172" s="32">
        <f t="shared" si="39"/>
        <v>17999.999999999996</v>
      </c>
      <c r="N172" s="33">
        <f>SUM(N176:N184)</f>
        <v>17999.999999999996</v>
      </c>
      <c r="O172" s="33">
        <f>SUM(O176:O184)</f>
        <v>0</v>
      </c>
      <c r="P172" s="33">
        <f>SUM(P176:P184)</f>
        <v>0</v>
      </c>
      <c r="Q172" s="32">
        <f t="shared" si="40"/>
        <v>17999.999999999996</v>
      </c>
      <c r="R172" s="33">
        <f>SUM(R176:R184)</f>
        <v>17999.999999999996</v>
      </c>
      <c r="S172" s="33">
        <f>SUM(S176:S184)</f>
        <v>0</v>
      </c>
      <c r="T172" s="33">
        <f>SUM(T176:T184)</f>
        <v>0</v>
      </c>
      <c r="U172" s="81"/>
    </row>
    <row r="173" spans="2:21" ht="18" x14ac:dyDescent="0.25">
      <c r="B173" s="41"/>
      <c r="C173" s="42"/>
      <c r="D173" s="43" t="s">
        <v>151</v>
      </c>
      <c r="E173" s="36">
        <f t="shared" si="36"/>
        <v>31</v>
      </c>
      <c r="F173" s="36">
        <f>SUM(F174:F175)</f>
        <v>31</v>
      </c>
      <c r="G173" s="36">
        <f>SUM(G174:G175)</f>
        <v>0</v>
      </c>
      <c r="H173" s="36">
        <f>SUM(H174:H175)</f>
        <v>0</v>
      </c>
      <c r="I173" s="36">
        <f t="shared" si="38"/>
        <v>31</v>
      </c>
      <c r="J173" s="36">
        <f>SUM(J174:J175)</f>
        <v>31</v>
      </c>
      <c r="K173" s="36">
        <f>SUM(K174:K175)</f>
        <v>0</v>
      </c>
      <c r="L173" s="36">
        <f>SUM(L174:L175)</f>
        <v>0</v>
      </c>
      <c r="M173" s="36">
        <f t="shared" si="39"/>
        <v>31</v>
      </c>
      <c r="N173" s="36">
        <f>SUM(N174:N175)</f>
        <v>31</v>
      </c>
      <c r="O173" s="36">
        <f>SUM(O174:O175)</f>
        <v>0</v>
      </c>
      <c r="P173" s="36">
        <f>SUM(P174:P175)</f>
        <v>0</v>
      </c>
      <c r="Q173" s="36">
        <f t="shared" si="40"/>
        <v>31</v>
      </c>
      <c r="R173" s="36">
        <f>SUM(R174:R175)</f>
        <v>31</v>
      </c>
      <c r="S173" s="36">
        <f>SUM(S174:S175)</f>
        <v>0</v>
      </c>
      <c r="T173" s="36">
        <f>SUM(T174:T175)</f>
        <v>0</v>
      </c>
    </row>
    <row r="174" spans="2:21" ht="18" x14ac:dyDescent="0.25">
      <c r="B174" s="41"/>
      <c r="C174" s="42"/>
      <c r="D174" s="44" t="s">
        <v>335</v>
      </c>
      <c r="E174" s="37">
        <f t="shared" si="36"/>
        <v>0</v>
      </c>
      <c r="F174" s="37">
        <v>0</v>
      </c>
      <c r="G174" s="37">
        <v>0</v>
      </c>
      <c r="H174" s="37">
        <v>0</v>
      </c>
      <c r="I174" s="37">
        <f t="shared" si="38"/>
        <v>0</v>
      </c>
      <c r="J174" s="37">
        <v>0</v>
      </c>
      <c r="K174" s="37">
        <v>0</v>
      </c>
      <c r="L174" s="37">
        <v>0</v>
      </c>
      <c r="M174" s="37">
        <f t="shared" si="39"/>
        <v>0</v>
      </c>
      <c r="N174" s="37">
        <v>0</v>
      </c>
      <c r="O174" s="37">
        <v>0</v>
      </c>
      <c r="P174" s="37">
        <v>0</v>
      </c>
      <c r="Q174" s="37">
        <f t="shared" si="40"/>
        <v>0</v>
      </c>
      <c r="R174" s="37">
        <v>0</v>
      </c>
      <c r="S174" s="37">
        <v>0</v>
      </c>
      <c r="T174" s="37">
        <v>0</v>
      </c>
    </row>
    <row r="175" spans="2:21" ht="18" x14ac:dyDescent="0.25">
      <c r="B175" s="41"/>
      <c r="C175" s="42"/>
      <c r="D175" s="44" t="s">
        <v>155</v>
      </c>
      <c r="E175" s="36">
        <f t="shared" si="36"/>
        <v>31</v>
      </c>
      <c r="F175" s="37">
        <v>31</v>
      </c>
      <c r="G175" s="37">
        <v>0</v>
      </c>
      <c r="H175" s="37">
        <v>0</v>
      </c>
      <c r="I175" s="36">
        <f t="shared" si="38"/>
        <v>31</v>
      </c>
      <c r="J175" s="37">
        <v>31</v>
      </c>
      <c r="K175" s="37">
        <v>0</v>
      </c>
      <c r="L175" s="37">
        <v>0</v>
      </c>
      <c r="M175" s="36">
        <f t="shared" si="39"/>
        <v>31</v>
      </c>
      <c r="N175" s="37">
        <v>31</v>
      </c>
      <c r="O175" s="37">
        <v>0</v>
      </c>
      <c r="P175" s="37">
        <v>0</v>
      </c>
      <c r="Q175" s="36">
        <f t="shared" si="40"/>
        <v>31</v>
      </c>
      <c r="R175" s="37">
        <v>31</v>
      </c>
      <c r="S175" s="37">
        <v>0</v>
      </c>
      <c r="T175" s="37">
        <v>0</v>
      </c>
    </row>
    <row r="176" spans="2:21" ht="75" x14ac:dyDescent="0.25">
      <c r="B176" s="38"/>
      <c r="C176" s="34" t="s">
        <v>190</v>
      </c>
      <c r="D176" s="39" t="s">
        <v>191</v>
      </c>
      <c r="E176" s="40">
        <f t="shared" si="36"/>
        <v>2750</v>
      </c>
      <c r="F176" s="45">
        <v>2750</v>
      </c>
      <c r="G176" s="37">
        <v>0</v>
      </c>
      <c r="H176" s="37">
        <v>0</v>
      </c>
      <c r="I176" s="40">
        <f t="shared" si="38"/>
        <v>2800</v>
      </c>
      <c r="J176" s="45">
        <v>2800</v>
      </c>
      <c r="K176" s="37">
        <v>0</v>
      </c>
      <c r="L176" s="37">
        <v>0</v>
      </c>
      <c r="M176" s="40">
        <f t="shared" si="39"/>
        <v>3000</v>
      </c>
      <c r="N176" s="45">
        <v>3000</v>
      </c>
      <c r="O176" s="37">
        <v>0</v>
      </c>
      <c r="P176" s="37">
        <v>0</v>
      </c>
      <c r="Q176" s="40">
        <f t="shared" si="40"/>
        <v>3000</v>
      </c>
      <c r="R176" s="45">
        <v>3000</v>
      </c>
      <c r="S176" s="37">
        <v>0</v>
      </c>
      <c r="T176" s="37">
        <v>0</v>
      </c>
    </row>
    <row r="177" spans="2:21" ht="30" x14ac:dyDescent="0.25">
      <c r="B177" s="38"/>
      <c r="C177" s="34" t="s">
        <v>192</v>
      </c>
      <c r="D177" s="39" t="s">
        <v>193</v>
      </c>
      <c r="E177" s="40">
        <f t="shared" si="36"/>
        <v>1388</v>
      </c>
      <c r="F177" s="45">
        <v>1388</v>
      </c>
      <c r="G177" s="37">
        <v>0</v>
      </c>
      <c r="H177" s="37">
        <v>0</v>
      </c>
      <c r="I177" s="40">
        <f t="shared" si="38"/>
        <v>1388</v>
      </c>
      <c r="J177" s="45">
        <v>1388</v>
      </c>
      <c r="K177" s="37">
        <v>0</v>
      </c>
      <c r="L177" s="37">
        <v>0</v>
      </c>
      <c r="M177" s="40">
        <f t="shared" si="39"/>
        <v>1528.8</v>
      </c>
      <c r="N177" s="45">
        <f>1718.8-190</f>
        <v>1528.8</v>
      </c>
      <c r="O177" s="37">
        <v>0</v>
      </c>
      <c r="P177" s="37">
        <v>0</v>
      </c>
      <c r="Q177" s="40">
        <f t="shared" si="40"/>
        <v>1528.8</v>
      </c>
      <c r="R177" s="45">
        <f>1718.8-190</f>
        <v>1528.8</v>
      </c>
      <c r="S177" s="37">
        <v>0</v>
      </c>
      <c r="T177" s="37">
        <v>0</v>
      </c>
    </row>
    <row r="178" spans="2:21" ht="15.75" x14ac:dyDescent="0.25">
      <c r="B178" s="38"/>
      <c r="C178" s="34" t="s">
        <v>194</v>
      </c>
      <c r="D178" s="39" t="s">
        <v>195</v>
      </c>
      <c r="E178" s="40">
        <f t="shared" si="36"/>
        <v>9500</v>
      </c>
      <c r="F178" s="45">
        <v>9500</v>
      </c>
      <c r="G178" s="37">
        <v>0</v>
      </c>
      <c r="H178" s="37">
        <v>0</v>
      </c>
      <c r="I178" s="40">
        <f t="shared" si="38"/>
        <v>9500</v>
      </c>
      <c r="J178" s="45">
        <v>9500</v>
      </c>
      <c r="K178" s="37">
        <v>0</v>
      </c>
      <c r="L178" s="37">
        <v>0</v>
      </c>
      <c r="M178" s="40">
        <f t="shared" si="39"/>
        <v>10000</v>
      </c>
      <c r="N178" s="45">
        <v>10000</v>
      </c>
      <c r="O178" s="37">
        <v>0</v>
      </c>
      <c r="P178" s="37">
        <v>0</v>
      </c>
      <c r="Q178" s="40">
        <f t="shared" si="40"/>
        <v>10000</v>
      </c>
      <c r="R178" s="45">
        <v>10000</v>
      </c>
      <c r="S178" s="37">
        <v>0</v>
      </c>
      <c r="T178" s="37">
        <v>0</v>
      </c>
    </row>
    <row r="179" spans="2:21" ht="45" x14ac:dyDescent="0.25">
      <c r="B179" s="38"/>
      <c r="C179" s="34" t="s">
        <v>196</v>
      </c>
      <c r="D179" s="39" t="s">
        <v>348</v>
      </c>
      <c r="E179" s="40">
        <f t="shared" si="36"/>
        <v>40</v>
      </c>
      <c r="F179" s="45">
        <v>40</v>
      </c>
      <c r="G179" s="37">
        <v>0</v>
      </c>
      <c r="H179" s="37">
        <v>0</v>
      </c>
      <c r="I179" s="40">
        <f t="shared" si="38"/>
        <v>40</v>
      </c>
      <c r="J179" s="45">
        <v>40</v>
      </c>
      <c r="K179" s="37">
        <v>0</v>
      </c>
      <c r="L179" s="37">
        <v>0</v>
      </c>
      <c r="M179" s="40">
        <f t="shared" si="39"/>
        <v>40</v>
      </c>
      <c r="N179" s="45">
        <v>40</v>
      </c>
      <c r="O179" s="37">
        <v>0</v>
      </c>
      <c r="P179" s="37">
        <v>0</v>
      </c>
      <c r="Q179" s="40">
        <f t="shared" si="40"/>
        <v>40</v>
      </c>
      <c r="R179" s="45">
        <v>40</v>
      </c>
      <c r="S179" s="37">
        <v>0</v>
      </c>
      <c r="T179" s="37">
        <v>0</v>
      </c>
    </row>
    <row r="180" spans="2:21" ht="30" x14ac:dyDescent="0.25">
      <c r="B180" s="38"/>
      <c r="C180" s="34" t="s">
        <v>197</v>
      </c>
      <c r="D180" s="39" t="s">
        <v>198</v>
      </c>
      <c r="E180" s="40">
        <f t="shared" si="36"/>
        <v>38</v>
      </c>
      <c r="F180" s="45">
        <v>38</v>
      </c>
      <c r="G180" s="37">
        <v>0</v>
      </c>
      <c r="H180" s="37">
        <v>0</v>
      </c>
      <c r="I180" s="40">
        <f t="shared" si="38"/>
        <v>63</v>
      </c>
      <c r="J180" s="45">
        <v>63</v>
      </c>
      <c r="K180" s="37">
        <v>0</v>
      </c>
      <c r="L180" s="37">
        <v>0</v>
      </c>
      <c r="M180" s="40">
        <f t="shared" si="39"/>
        <v>66.099999999999994</v>
      </c>
      <c r="N180" s="45">
        <v>66.099999999999994</v>
      </c>
      <c r="O180" s="37">
        <v>0</v>
      </c>
      <c r="P180" s="37">
        <v>0</v>
      </c>
      <c r="Q180" s="40">
        <f t="shared" si="40"/>
        <v>66.099999999999994</v>
      </c>
      <c r="R180" s="45">
        <v>66.099999999999994</v>
      </c>
      <c r="S180" s="37">
        <v>0</v>
      </c>
      <c r="T180" s="37">
        <v>0</v>
      </c>
    </row>
    <row r="181" spans="2:21" ht="45" x14ac:dyDescent="0.25">
      <c r="B181" s="38"/>
      <c r="C181" s="34" t="s">
        <v>199</v>
      </c>
      <c r="D181" s="39" t="s">
        <v>397</v>
      </c>
      <c r="E181" s="40">
        <f t="shared" si="36"/>
        <v>1250</v>
      </c>
      <c r="F181" s="45">
        <v>1250</v>
      </c>
      <c r="G181" s="37">
        <v>0</v>
      </c>
      <c r="H181" s="37">
        <v>0</v>
      </c>
      <c r="I181" s="40">
        <f t="shared" si="38"/>
        <v>2293</v>
      </c>
      <c r="J181" s="45">
        <f>2361-68</f>
        <v>2293</v>
      </c>
      <c r="K181" s="37">
        <v>0</v>
      </c>
      <c r="L181" s="37">
        <v>0</v>
      </c>
      <c r="M181" s="40">
        <f t="shared" si="39"/>
        <v>2422.3000000000002</v>
      </c>
      <c r="N181" s="45">
        <v>2422.3000000000002</v>
      </c>
      <c r="O181" s="37">
        <v>0</v>
      </c>
      <c r="P181" s="37">
        <v>0</v>
      </c>
      <c r="Q181" s="40">
        <f t="shared" si="40"/>
        <v>2422.3000000000002</v>
      </c>
      <c r="R181" s="45">
        <v>2422.3000000000002</v>
      </c>
      <c r="S181" s="37">
        <v>0</v>
      </c>
      <c r="T181" s="37">
        <v>0</v>
      </c>
    </row>
    <row r="182" spans="2:21" ht="75" x14ac:dyDescent="0.25">
      <c r="B182" s="38"/>
      <c r="C182" s="34" t="s">
        <v>387</v>
      </c>
      <c r="D182" s="39" t="s">
        <v>398</v>
      </c>
      <c r="E182" s="40">
        <f t="shared" si="36"/>
        <v>410</v>
      </c>
      <c r="F182" s="45">
        <v>410</v>
      </c>
      <c r="G182" s="37">
        <v>0</v>
      </c>
      <c r="H182" s="37">
        <v>0</v>
      </c>
      <c r="I182" s="40">
        <f t="shared" si="38"/>
        <v>472</v>
      </c>
      <c r="J182" s="45">
        <v>472</v>
      </c>
      <c r="K182" s="37">
        <v>0</v>
      </c>
      <c r="L182" s="37">
        <v>0</v>
      </c>
      <c r="M182" s="40">
        <f t="shared" si="39"/>
        <v>485.6</v>
      </c>
      <c r="N182" s="45">
        <v>485.6</v>
      </c>
      <c r="O182" s="37">
        <v>0</v>
      </c>
      <c r="P182" s="37">
        <v>0</v>
      </c>
      <c r="Q182" s="40">
        <f t="shared" si="40"/>
        <v>485.6</v>
      </c>
      <c r="R182" s="45">
        <v>485.6</v>
      </c>
      <c r="S182" s="37">
        <v>0</v>
      </c>
      <c r="T182" s="37">
        <v>0</v>
      </c>
    </row>
    <row r="183" spans="2:21" ht="30" x14ac:dyDescent="0.25">
      <c r="B183" s="38"/>
      <c r="C183" s="34" t="s">
        <v>395</v>
      </c>
      <c r="D183" s="39" t="s">
        <v>399</v>
      </c>
      <c r="E183" s="40">
        <f t="shared" si="36"/>
        <v>90</v>
      </c>
      <c r="F183" s="45">
        <v>90</v>
      </c>
      <c r="G183" s="37">
        <v>0</v>
      </c>
      <c r="H183" s="37">
        <v>0</v>
      </c>
      <c r="I183" s="40">
        <f t="shared" si="38"/>
        <v>103.6</v>
      </c>
      <c r="J183" s="45">
        <v>103.6</v>
      </c>
      <c r="K183" s="37">
        <v>0</v>
      </c>
      <c r="L183" s="37">
        <v>0</v>
      </c>
      <c r="M183" s="40">
        <f t="shared" si="39"/>
        <v>106.6</v>
      </c>
      <c r="N183" s="45">
        <v>106.6</v>
      </c>
      <c r="O183" s="37">
        <v>0</v>
      </c>
      <c r="P183" s="37">
        <v>0</v>
      </c>
      <c r="Q183" s="40">
        <f t="shared" si="40"/>
        <v>106.6</v>
      </c>
      <c r="R183" s="45">
        <v>106.6</v>
      </c>
      <c r="S183" s="37">
        <v>0</v>
      </c>
      <c r="T183" s="37">
        <v>0</v>
      </c>
    </row>
    <row r="184" spans="2:21" ht="45" x14ac:dyDescent="0.25">
      <c r="B184" s="38"/>
      <c r="C184" s="34" t="s">
        <v>396</v>
      </c>
      <c r="D184" s="39" t="s">
        <v>400</v>
      </c>
      <c r="E184" s="40">
        <f t="shared" si="36"/>
        <v>205</v>
      </c>
      <c r="F184" s="45">
        <v>205</v>
      </c>
      <c r="G184" s="37">
        <v>0</v>
      </c>
      <c r="H184" s="37">
        <v>0</v>
      </c>
      <c r="I184" s="40">
        <f t="shared" si="38"/>
        <v>340.4</v>
      </c>
      <c r="J184" s="45">
        <v>340.4</v>
      </c>
      <c r="K184" s="37">
        <v>0</v>
      </c>
      <c r="L184" s="37">
        <v>0</v>
      </c>
      <c r="M184" s="40">
        <f t="shared" si="39"/>
        <v>350.6</v>
      </c>
      <c r="N184" s="45">
        <v>350.6</v>
      </c>
      <c r="O184" s="37">
        <v>0</v>
      </c>
      <c r="P184" s="37">
        <v>0</v>
      </c>
      <c r="Q184" s="40">
        <f t="shared" si="40"/>
        <v>350.6</v>
      </c>
      <c r="R184" s="45">
        <v>350.6</v>
      </c>
      <c r="S184" s="37">
        <v>0</v>
      </c>
      <c r="T184" s="37">
        <v>0</v>
      </c>
    </row>
    <row r="185" spans="2:21" ht="18" x14ac:dyDescent="0.25">
      <c r="B185" s="30" t="s">
        <v>105</v>
      </c>
      <c r="C185" s="31"/>
      <c r="D185" s="53" t="s">
        <v>104</v>
      </c>
      <c r="E185" s="32">
        <f t="shared" si="36"/>
        <v>12715</v>
      </c>
      <c r="F185" s="33">
        <f>SUM(F189:F195)</f>
        <v>12715</v>
      </c>
      <c r="G185" s="33">
        <f>SUM(G189:G195)</f>
        <v>0</v>
      </c>
      <c r="H185" s="33">
        <f>SUM(H189:H195)</f>
        <v>0</v>
      </c>
      <c r="I185" s="32">
        <f t="shared" si="38"/>
        <v>15000</v>
      </c>
      <c r="J185" s="33">
        <f>SUM(J189:J195)</f>
        <v>15000</v>
      </c>
      <c r="K185" s="33">
        <f>SUM(K189:K195)</f>
        <v>0</v>
      </c>
      <c r="L185" s="33">
        <f>SUM(L189:L195)</f>
        <v>0</v>
      </c>
      <c r="M185" s="32">
        <f t="shared" si="39"/>
        <v>18000</v>
      </c>
      <c r="N185" s="33">
        <f>SUM(N189:N195)</f>
        <v>18000</v>
      </c>
      <c r="O185" s="33">
        <f>SUM(O189:O195)</f>
        <v>0</v>
      </c>
      <c r="P185" s="33">
        <f>SUM(P189:P195)</f>
        <v>0</v>
      </c>
      <c r="Q185" s="32">
        <f t="shared" si="40"/>
        <v>19000</v>
      </c>
      <c r="R185" s="33">
        <f>SUM(R189:R195)</f>
        <v>19000</v>
      </c>
      <c r="S185" s="33">
        <f>SUM(S189:S195)</f>
        <v>0</v>
      </c>
      <c r="T185" s="33">
        <f>SUM(T189:T195)</f>
        <v>0</v>
      </c>
      <c r="U185" s="81"/>
    </row>
    <row r="186" spans="2:21" ht="18" x14ac:dyDescent="0.25">
      <c r="B186" s="41"/>
      <c r="C186" s="42"/>
      <c r="D186" s="43" t="s">
        <v>151</v>
      </c>
      <c r="E186" s="36">
        <f t="shared" si="36"/>
        <v>0</v>
      </c>
      <c r="F186" s="36">
        <f>SUM(F187:F188)</f>
        <v>0</v>
      </c>
      <c r="G186" s="36">
        <f>SUM(G187:G188)</f>
        <v>0</v>
      </c>
      <c r="H186" s="36">
        <f>SUM(H187:H188)</f>
        <v>0</v>
      </c>
      <c r="I186" s="36">
        <f t="shared" si="38"/>
        <v>0</v>
      </c>
      <c r="J186" s="36">
        <f>SUM(J187:J188)</f>
        <v>0</v>
      </c>
      <c r="K186" s="36">
        <f>SUM(K187:K188)</f>
        <v>0</v>
      </c>
      <c r="L186" s="36">
        <f>SUM(L187:L188)</f>
        <v>0</v>
      </c>
      <c r="M186" s="36">
        <f t="shared" si="39"/>
        <v>0</v>
      </c>
      <c r="N186" s="36">
        <f>SUM(N187:N188)</f>
        <v>0</v>
      </c>
      <c r="O186" s="36">
        <f>SUM(O187:O188)</f>
        <v>0</v>
      </c>
      <c r="P186" s="36">
        <f>SUM(P187:P188)</f>
        <v>0</v>
      </c>
      <c r="Q186" s="36">
        <f t="shared" si="40"/>
        <v>0</v>
      </c>
      <c r="R186" s="36">
        <f>SUM(R187:R188)</f>
        <v>0</v>
      </c>
      <c r="S186" s="36">
        <f>SUM(S187:S188)</f>
        <v>0</v>
      </c>
      <c r="T186" s="36">
        <f>SUM(T187:T188)</f>
        <v>0</v>
      </c>
    </row>
    <row r="187" spans="2:21" ht="18" x14ac:dyDescent="0.25">
      <c r="B187" s="41"/>
      <c r="C187" s="42"/>
      <c r="D187" s="44" t="s">
        <v>335</v>
      </c>
      <c r="E187" s="37">
        <f t="shared" si="36"/>
        <v>0</v>
      </c>
      <c r="F187" s="37">
        <v>0</v>
      </c>
      <c r="G187" s="37">
        <v>0</v>
      </c>
      <c r="H187" s="37">
        <v>0</v>
      </c>
      <c r="I187" s="37">
        <f t="shared" si="38"/>
        <v>0</v>
      </c>
      <c r="J187" s="37">
        <v>0</v>
      </c>
      <c r="K187" s="37">
        <v>0</v>
      </c>
      <c r="L187" s="37">
        <v>0</v>
      </c>
      <c r="M187" s="37">
        <f t="shared" si="39"/>
        <v>0</v>
      </c>
      <c r="N187" s="37">
        <v>0</v>
      </c>
      <c r="O187" s="37">
        <v>0</v>
      </c>
      <c r="P187" s="37">
        <v>0</v>
      </c>
      <c r="Q187" s="37">
        <f t="shared" si="40"/>
        <v>0</v>
      </c>
      <c r="R187" s="37">
        <v>0</v>
      </c>
      <c r="S187" s="37">
        <v>0</v>
      </c>
      <c r="T187" s="37">
        <v>0</v>
      </c>
    </row>
    <row r="188" spans="2:21" ht="18" x14ac:dyDescent="0.25">
      <c r="B188" s="41"/>
      <c r="C188" s="42"/>
      <c r="D188" s="44" t="s">
        <v>155</v>
      </c>
      <c r="E188" s="36">
        <f t="shared" si="36"/>
        <v>0</v>
      </c>
      <c r="F188" s="37">
        <v>0</v>
      </c>
      <c r="G188" s="37">
        <v>0</v>
      </c>
      <c r="H188" s="37">
        <v>0</v>
      </c>
      <c r="I188" s="36">
        <f t="shared" si="38"/>
        <v>0</v>
      </c>
      <c r="J188" s="37">
        <v>0</v>
      </c>
      <c r="K188" s="37">
        <v>0</v>
      </c>
      <c r="L188" s="37">
        <v>0</v>
      </c>
      <c r="M188" s="36">
        <f t="shared" si="39"/>
        <v>0</v>
      </c>
      <c r="N188" s="37">
        <v>0</v>
      </c>
      <c r="O188" s="37">
        <v>0</v>
      </c>
      <c r="P188" s="37">
        <v>0</v>
      </c>
      <c r="Q188" s="36">
        <f t="shared" si="40"/>
        <v>0</v>
      </c>
      <c r="R188" s="37">
        <v>0</v>
      </c>
      <c r="S188" s="37">
        <v>0</v>
      </c>
      <c r="T188" s="37">
        <v>0</v>
      </c>
    </row>
    <row r="189" spans="2:21" ht="90" x14ac:dyDescent="0.25">
      <c r="B189" s="38"/>
      <c r="C189" s="60" t="s">
        <v>200</v>
      </c>
      <c r="D189" s="39" t="s">
        <v>349</v>
      </c>
      <c r="E189" s="40">
        <f t="shared" si="36"/>
        <v>2315</v>
      </c>
      <c r="F189" s="45">
        <v>2315</v>
      </c>
      <c r="G189" s="37">
        <v>0</v>
      </c>
      <c r="H189" s="37">
        <v>0</v>
      </c>
      <c r="I189" s="40">
        <f t="shared" si="38"/>
        <v>2400</v>
      </c>
      <c r="J189" s="45">
        <v>2400</v>
      </c>
      <c r="K189" s="37">
        <v>0</v>
      </c>
      <c r="L189" s="37">
        <v>0</v>
      </c>
      <c r="M189" s="40">
        <f t="shared" si="39"/>
        <v>2500</v>
      </c>
      <c r="N189" s="45">
        <v>2500</v>
      </c>
      <c r="O189" s="37">
        <v>0</v>
      </c>
      <c r="P189" s="37">
        <v>0</v>
      </c>
      <c r="Q189" s="40">
        <f t="shared" si="40"/>
        <v>3200</v>
      </c>
      <c r="R189" s="37">
        <v>3200</v>
      </c>
      <c r="S189" s="37">
        <v>0</v>
      </c>
      <c r="T189" s="37">
        <v>0</v>
      </c>
    </row>
    <row r="190" spans="2:21" ht="30" x14ac:dyDescent="0.25">
      <c r="B190" s="38"/>
      <c r="C190" s="60" t="s">
        <v>201</v>
      </c>
      <c r="D190" s="39" t="s">
        <v>202</v>
      </c>
      <c r="E190" s="40">
        <f t="shared" si="36"/>
        <v>3550</v>
      </c>
      <c r="F190" s="45">
        <v>3550</v>
      </c>
      <c r="G190" s="45">
        <v>0</v>
      </c>
      <c r="H190" s="45">
        <v>0</v>
      </c>
      <c r="I190" s="40">
        <f t="shared" si="38"/>
        <v>3550</v>
      </c>
      <c r="J190" s="45">
        <v>3550</v>
      </c>
      <c r="K190" s="45">
        <v>0</v>
      </c>
      <c r="L190" s="45">
        <v>0</v>
      </c>
      <c r="M190" s="40">
        <f t="shared" si="39"/>
        <v>3600</v>
      </c>
      <c r="N190" s="45">
        <v>3600</v>
      </c>
      <c r="O190" s="45">
        <v>0</v>
      </c>
      <c r="P190" s="45">
        <v>0</v>
      </c>
      <c r="Q190" s="40">
        <f t="shared" si="40"/>
        <v>3600</v>
      </c>
      <c r="R190" s="45">
        <v>3600</v>
      </c>
      <c r="S190" s="45">
        <v>0</v>
      </c>
      <c r="T190" s="45">
        <v>0</v>
      </c>
    </row>
    <row r="191" spans="2:21" ht="30" x14ac:dyDescent="0.25">
      <c r="B191" s="38"/>
      <c r="C191" s="60" t="s">
        <v>203</v>
      </c>
      <c r="D191" s="39" t="s">
        <v>204</v>
      </c>
      <c r="E191" s="40">
        <f t="shared" si="36"/>
        <v>2450</v>
      </c>
      <c r="F191" s="45">
        <v>2450</v>
      </c>
      <c r="G191" s="45">
        <v>0</v>
      </c>
      <c r="H191" s="45">
        <v>0</v>
      </c>
      <c r="I191" s="40">
        <f t="shared" si="38"/>
        <v>2450</v>
      </c>
      <c r="J191" s="45">
        <v>2450</v>
      </c>
      <c r="K191" s="45">
        <v>0</v>
      </c>
      <c r="L191" s="45">
        <v>0</v>
      </c>
      <c r="M191" s="40">
        <f t="shared" si="39"/>
        <v>2820</v>
      </c>
      <c r="N191" s="45">
        <v>2820</v>
      </c>
      <c r="O191" s="45">
        <v>0</v>
      </c>
      <c r="P191" s="45">
        <v>0</v>
      </c>
      <c r="Q191" s="40">
        <f t="shared" si="40"/>
        <v>3000</v>
      </c>
      <c r="R191" s="45">
        <v>3000</v>
      </c>
      <c r="S191" s="45">
        <v>0</v>
      </c>
      <c r="T191" s="45">
        <v>0</v>
      </c>
    </row>
    <row r="192" spans="2:21" ht="45" x14ac:dyDescent="0.25">
      <c r="B192" s="38"/>
      <c r="C192" s="60" t="s">
        <v>205</v>
      </c>
      <c r="D192" s="39" t="s">
        <v>404</v>
      </c>
      <c r="E192" s="40">
        <f t="shared" si="36"/>
        <v>2700</v>
      </c>
      <c r="F192" s="45">
        <v>2700</v>
      </c>
      <c r="G192" s="45">
        <v>0</v>
      </c>
      <c r="H192" s="45">
        <v>0</v>
      </c>
      <c r="I192" s="40">
        <f t="shared" si="38"/>
        <v>3000</v>
      </c>
      <c r="J192" s="45">
        <v>3000</v>
      </c>
      <c r="K192" s="45">
        <v>0</v>
      </c>
      <c r="L192" s="45">
        <v>0</v>
      </c>
      <c r="M192" s="40">
        <f t="shared" si="39"/>
        <v>4100</v>
      </c>
      <c r="N192" s="45">
        <v>4100</v>
      </c>
      <c r="O192" s="45">
        <v>0</v>
      </c>
      <c r="P192" s="45">
        <v>0</v>
      </c>
      <c r="Q192" s="40">
        <f t="shared" si="40"/>
        <v>4190</v>
      </c>
      <c r="R192" s="45">
        <v>4190</v>
      </c>
      <c r="S192" s="45">
        <v>0</v>
      </c>
      <c r="T192" s="45">
        <v>0</v>
      </c>
    </row>
    <row r="193" spans="2:21" ht="30" x14ac:dyDescent="0.25">
      <c r="B193" s="38"/>
      <c r="C193" s="60" t="s">
        <v>401</v>
      </c>
      <c r="D193" s="39" t="s">
        <v>405</v>
      </c>
      <c r="E193" s="40">
        <f t="shared" si="36"/>
        <v>1377</v>
      </c>
      <c r="F193" s="45">
        <v>1377</v>
      </c>
      <c r="G193" s="45">
        <v>0</v>
      </c>
      <c r="H193" s="45">
        <v>0</v>
      </c>
      <c r="I193" s="40">
        <f t="shared" si="38"/>
        <v>1400</v>
      </c>
      <c r="J193" s="45">
        <v>1400</v>
      </c>
      <c r="K193" s="45">
        <v>0</v>
      </c>
      <c r="L193" s="45">
        <v>0</v>
      </c>
      <c r="M193" s="40">
        <f t="shared" si="39"/>
        <v>2080</v>
      </c>
      <c r="N193" s="45">
        <v>2080</v>
      </c>
      <c r="O193" s="45">
        <v>0</v>
      </c>
      <c r="P193" s="45">
        <v>0</v>
      </c>
      <c r="Q193" s="40">
        <f t="shared" si="40"/>
        <v>2080</v>
      </c>
      <c r="R193" s="45">
        <v>2080</v>
      </c>
      <c r="S193" s="45">
        <v>0</v>
      </c>
      <c r="T193" s="45">
        <v>0</v>
      </c>
    </row>
    <row r="194" spans="2:21" ht="30" x14ac:dyDescent="0.25">
      <c r="B194" s="38"/>
      <c r="C194" s="60" t="s">
        <v>402</v>
      </c>
      <c r="D194" s="39" t="s">
        <v>406</v>
      </c>
      <c r="E194" s="40">
        <f t="shared" si="36"/>
        <v>218</v>
      </c>
      <c r="F194" s="45">
        <v>218</v>
      </c>
      <c r="G194" s="45">
        <v>0</v>
      </c>
      <c r="H194" s="45">
        <v>0</v>
      </c>
      <c r="I194" s="40">
        <f t="shared" si="38"/>
        <v>240</v>
      </c>
      <c r="J194" s="45">
        <v>240</v>
      </c>
      <c r="K194" s="45">
        <v>0</v>
      </c>
      <c r="L194" s="45">
        <v>0</v>
      </c>
      <c r="M194" s="40">
        <f t="shared" si="39"/>
        <v>300</v>
      </c>
      <c r="N194" s="45">
        <v>300</v>
      </c>
      <c r="O194" s="45">
        <v>0</v>
      </c>
      <c r="P194" s="45">
        <v>0</v>
      </c>
      <c r="Q194" s="40">
        <f t="shared" si="40"/>
        <v>330</v>
      </c>
      <c r="R194" s="45">
        <v>330</v>
      </c>
      <c r="S194" s="45">
        <v>0</v>
      </c>
      <c r="T194" s="45">
        <v>0</v>
      </c>
    </row>
    <row r="195" spans="2:21" ht="60" x14ac:dyDescent="0.25">
      <c r="B195" s="38"/>
      <c r="C195" s="60" t="s">
        <v>403</v>
      </c>
      <c r="D195" s="39" t="s">
        <v>413</v>
      </c>
      <c r="E195" s="40">
        <f t="shared" si="36"/>
        <v>105</v>
      </c>
      <c r="F195" s="45">
        <v>105</v>
      </c>
      <c r="G195" s="45">
        <v>0</v>
      </c>
      <c r="H195" s="45">
        <v>0</v>
      </c>
      <c r="I195" s="40">
        <f t="shared" si="38"/>
        <v>1960</v>
      </c>
      <c r="J195" s="45">
        <f>2090-130</f>
        <v>1960</v>
      </c>
      <c r="K195" s="45">
        <v>0</v>
      </c>
      <c r="L195" s="45">
        <v>0</v>
      </c>
      <c r="M195" s="40">
        <f t="shared" si="39"/>
        <v>2600</v>
      </c>
      <c r="N195" s="45">
        <v>2600</v>
      </c>
      <c r="O195" s="45">
        <v>0</v>
      </c>
      <c r="P195" s="45">
        <v>0</v>
      </c>
      <c r="Q195" s="40">
        <f t="shared" si="40"/>
        <v>2600</v>
      </c>
      <c r="R195" s="45">
        <v>2600</v>
      </c>
      <c r="S195" s="45">
        <v>0</v>
      </c>
      <c r="T195" s="45">
        <v>0</v>
      </c>
    </row>
    <row r="196" spans="2:21" ht="18" x14ac:dyDescent="0.25">
      <c r="B196" s="30" t="s">
        <v>107</v>
      </c>
      <c r="C196" s="31"/>
      <c r="D196" s="53" t="s">
        <v>106</v>
      </c>
      <c r="E196" s="32">
        <f t="shared" si="36"/>
        <v>8000</v>
      </c>
      <c r="F196" s="33">
        <f>SUM(F200:F205)</f>
        <v>8000</v>
      </c>
      <c r="G196" s="33">
        <f>SUM(G200:G205)</f>
        <v>0</v>
      </c>
      <c r="H196" s="33">
        <f>SUM(H200:H205)</f>
        <v>0</v>
      </c>
      <c r="I196" s="32">
        <f t="shared" si="38"/>
        <v>8000</v>
      </c>
      <c r="J196" s="33">
        <f>SUM(J200:J205)</f>
        <v>8000</v>
      </c>
      <c r="K196" s="33">
        <f>SUM(K200:K205)</f>
        <v>0</v>
      </c>
      <c r="L196" s="33">
        <f>SUM(L200:L205)</f>
        <v>0</v>
      </c>
      <c r="M196" s="32">
        <f t="shared" si="39"/>
        <v>9000</v>
      </c>
      <c r="N196" s="33">
        <f>SUM(N200:N205)</f>
        <v>9000</v>
      </c>
      <c r="O196" s="33">
        <f>SUM(O200:O205)</f>
        <v>0</v>
      </c>
      <c r="P196" s="33">
        <f>SUM(P200:P205)</f>
        <v>0</v>
      </c>
      <c r="Q196" s="32">
        <f t="shared" si="40"/>
        <v>9000</v>
      </c>
      <c r="R196" s="33">
        <f>SUM(R200:R205)</f>
        <v>9000</v>
      </c>
      <c r="S196" s="33">
        <f>SUM(S200:S205)</f>
        <v>0</v>
      </c>
      <c r="T196" s="33">
        <f>SUM(T200:T205)</f>
        <v>0</v>
      </c>
      <c r="U196" s="81"/>
    </row>
    <row r="197" spans="2:21" ht="18" x14ac:dyDescent="0.25">
      <c r="B197" s="41"/>
      <c r="C197" s="42"/>
      <c r="D197" s="43" t="s">
        <v>151</v>
      </c>
      <c r="E197" s="36">
        <f t="shared" si="36"/>
        <v>0</v>
      </c>
      <c r="F197" s="36">
        <f>SUM(F198:F199)</f>
        <v>0</v>
      </c>
      <c r="G197" s="36">
        <f>SUM(G198:G199)</f>
        <v>0</v>
      </c>
      <c r="H197" s="36">
        <f>SUM(H198:H199)</f>
        <v>0</v>
      </c>
      <c r="I197" s="36">
        <f t="shared" si="38"/>
        <v>0</v>
      </c>
      <c r="J197" s="36">
        <f>SUM(J198:J199)</f>
        <v>0</v>
      </c>
      <c r="K197" s="36">
        <f>SUM(K198:K199)</f>
        <v>0</v>
      </c>
      <c r="L197" s="36">
        <f>SUM(L198:L199)</f>
        <v>0</v>
      </c>
      <c r="M197" s="36">
        <f t="shared" si="39"/>
        <v>0</v>
      </c>
      <c r="N197" s="36">
        <f>SUM(N198:N199)</f>
        <v>0</v>
      </c>
      <c r="O197" s="36">
        <f>SUM(O198:O199)</f>
        <v>0</v>
      </c>
      <c r="P197" s="36">
        <f>SUM(P198:P199)</f>
        <v>0</v>
      </c>
      <c r="Q197" s="36">
        <f t="shared" si="40"/>
        <v>0</v>
      </c>
      <c r="R197" s="36">
        <f>SUM(R198:R199)</f>
        <v>0</v>
      </c>
      <c r="S197" s="36">
        <f>SUM(S198:S199)</f>
        <v>0</v>
      </c>
      <c r="T197" s="36">
        <f>SUM(T198:T199)</f>
        <v>0</v>
      </c>
    </row>
    <row r="198" spans="2:21" ht="18" x14ac:dyDescent="0.25">
      <c r="B198" s="41"/>
      <c r="C198" s="42"/>
      <c r="D198" s="44" t="s">
        <v>335</v>
      </c>
      <c r="E198" s="37">
        <f t="shared" si="36"/>
        <v>0</v>
      </c>
      <c r="F198" s="37">
        <v>0</v>
      </c>
      <c r="G198" s="37">
        <v>0</v>
      </c>
      <c r="H198" s="37">
        <v>0</v>
      </c>
      <c r="I198" s="37">
        <f t="shared" si="38"/>
        <v>0</v>
      </c>
      <c r="J198" s="37">
        <v>0</v>
      </c>
      <c r="K198" s="37">
        <v>0</v>
      </c>
      <c r="L198" s="37">
        <v>0</v>
      </c>
      <c r="M198" s="37">
        <f t="shared" si="39"/>
        <v>0</v>
      </c>
      <c r="N198" s="37">
        <v>0</v>
      </c>
      <c r="O198" s="37">
        <v>0</v>
      </c>
      <c r="P198" s="37">
        <v>0</v>
      </c>
      <c r="Q198" s="37">
        <f t="shared" si="40"/>
        <v>0</v>
      </c>
      <c r="R198" s="37">
        <v>0</v>
      </c>
      <c r="S198" s="37">
        <v>0</v>
      </c>
      <c r="T198" s="37">
        <v>0</v>
      </c>
    </row>
    <row r="199" spans="2:21" ht="18" x14ac:dyDescent="0.25">
      <c r="B199" s="41"/>
      <c r="C199" s="42"/>
      <c r="D199" s="44" t="s">
        <v>155</v>
      </c>
      <c r="E199" s="36">
        <f t="shared" si="36"/>
        <v>0</v>
      </c>
      <c r="F199" s="37">
        <v>0</v>
      </c>
      <c r="G199" s="37">
        <v>0</v>
      </c>
      <c r="H199" s="37">
        <v>0</v>
      </c>
      <c r="I199" s="36">
        <f t="shared" si="38"/>
        <v>0</v>
      </c>
      <c r="J199" s="37">
        <v>0</v>
      </c>
      <c r="K199" s="37">
        <v>0</v>
      </c>
      <c r="L199" s="37">
        <v>0</v>
      </c>
      <c r="M199" s="36">
        <f t="shared" si="39"/>
        <v>0</v>
      </c>
      <c r="N199" s="37">
        <v>0</v>
      </c>
      <c r="O199" s="37">
        <v>0</v>
      </c>
      <c r="P199" s="37">
        <v>0</v>
      </c>
      <c r="Q199" s="36">
        <f t="shared" si="40"/>
        <v>0</v>
      </c>
      <c r="R199" s="37">
        <v>0</v>
      </c>
      <c r="S199" s="37">
        <v>0</v>
      </c>
      <c r="T199" s="37">
        <v>0</v>
      </c>
    </row>
    <row r="200" spans="2:21" ht="45" x14ac:dyDescent="0.25">
      <c r="B200" s="38"/>
      <c r="C200" s="60" t="s">
        <v>206</v>
      </c>
      <c r="D200" s="39" t="s">
        <v>350</v>
      </c>
      <c r="E200" s="40">
        <f t="shared" si="36"/>
        <v>6113</v>
      </c>
      <c r="F200" s="45">
        <v>6113</v>
      </c>
      <c r="G200" s="45">
        <v>0</v>
      </c>
      <c r="H200" s="45">
        <v>0</v>
      </c>
      <c r="I200" s="40">
        <f t="shared" si="38"/>
        <v>6113</v>
      </c>
      <c r="J200" s="45">
        <v>6113</v>
      </c>
      <c r="K200" s="45">
        <v>0</v>
      </c>
      <c r="L200" s="45">
        <v>0</v>
      </c>
      <c r="M200" s="40">
        <f t="shared" si="39"/>
        <v>6995</v>
      </c>
      <c r="N200" s="45">
        <f>7500-505</f>
        <v>6995</v>
      </c>
      <c r="O200" s="45">
        <v>0</v>
      </c>
      <c r="P200" s="45">
        <v>0</v>
      </c>
      <c r="Q200" s="40">
        <f t="shared" si="40"/>
        <v>6995</v>
      </c>
      <c r="R200" s="45">
        <f>7500-505</f>
        <v>6995</v>
      </c>
      <c r="S200" s="45">
        <v>0</v>
      </c>
      <c r="T200" s="45">
        <v>0</v>
      </c>
    </row>
    <row r="201" spans="2:21" x14ac:dyDescent="0.25">
      <c r="B201" s="38"/>
      <c r="C201" s="60" t="s">
        <v>207</v>
      </c>
      <c r="D201" s="39" t="s">
        <v>209</v>
      </c>
      <c r="E201" s="40">
        <f t="shared" si="36"/>
        <v>413</v>
      </c>
      <c r="F201" s="45">
        <v>413</v>
      </c>
      <c r="G201" s="45">
        <v>0</v>
      </c>
      <c r="H201" s="45">
        <v>0</v>
      </c>
      <c r="I201" s="40">
        <f t="shared" si="38"/>
        <v>413</v>
      </c>
      <c r="J201" s="45">
        <v>413</v>
      </c>
      <c r="K201" s="45">
        <v>0</v>
      </c>
      <c r="L201" s="45">
        <v>0</v>
      </c>
      <c r="M201" s="40">
        <f t="shared" si="39"/>
        <v>415</v>
      </c>
      <c r="N201" s="45">
        <v>415</v>
      </c>
      <c r="O201" s="45">
        <v>0</v>
      </c>
      <c r="P201" s="45">
        <v>0</v>
      </c>
      <c r="Q201" s="40">
        <f t="shared" si="40"/>
        <v>415</v>
      </c>
      <c r="R201" s="45">
        <v>415</v>
      </c>
      <c r="S201" s="45">
        <v>0</v>
      </c>
      <c r="T201" s="45">
        <v>0</v>
      </c>
    </row>
    <row r="202" spans="2:21" ht="60" x14ac:dyDescent="0.25">
      <c r="B202" s="38"/>
      <c r="C202" s="60" t="s">
        <v>208</v>
      </c>
      <c r="D202" s="39" t="s">
        <v>211</v>
      </c>
      <c r="E202" s="40">
        <f t="shared" si="36"/>
        <v>379</v>
      </c>
      <c r="F202" s="45">
        <v>379</v>
      </c>
      <c r="G202" s="45">
        <v>0</v>
      </c>
      <c r="H202" s="45">
        <v>0</v>
      </c>
      <c r="I202" s="40">
        <f t="shared" si="38"/>
        <v>379</v>
      </c>
      <c r="J202" s="45">
        <v>379</v>
      </c>
      <c r="K202" s="45">
        <v>0</v>
      </c>
      <c r="L202" s="45">
        <v>0</v>
      </c>
      <c r="M202" s="40">
        <f t="shared" si="39"/>
        <v>380</v>
      </c>
      <c r="N202" s="45">
        <v>380</v>
      </c>
      <c r="O202" s="45">
        <v>0</v>
      </c>
      <c r="P202" s="45">
        <v>0</v>
      </c>
      <c r="Q202" s="40">
        <f t="shared" si="40"/>
        <v>380</v>
      </c>
      <c r="R202" s="45">
        <v>380</v>
      </c>
      <c r="S202" s="45">
        <v>0</v>
      </c>
      <c r="T202" s="45">
        <v>0</v>
      </c>
    </row>
    <row r="203" spans="2:21" ht="45" x14ac:dyDescent="0.25">
      <c r="B203" s="38"/>
      <c r="C203" s="60" t="s">
        <v>210</v>
      </c>
      <c r="D203" s="39" t="s">
        <v>213</v>
      </c>
      <c r="E203" s="40">
        <f t="shared" si="36"/>
        <v>800</v>
      </c>
      <c r="F203" s="45">
        <v>800</v>
      </c>
      <c r="G203" s="45">
        <v>0</v>
      </c>
      <c r="H203" s="45">
        <v>0</v>
      </c>
      <c r="I203" s="40">
        <f t="shared" si="38"/>
        <v>800</v>
      </c>
      <c r="J203" s="45">
        <v>800</v>
      </c>
      <c r="K203" s="45">
        <v>0</v>
      </c>
      <c r="L203" s="45">
        <v>0</v>
      </c>
      <c r="M203" s="40">
        <f t="shared" si="39"/>
        <v>800</v>
      </c>
      <c r="N203" s="45">
        <v>800</v>
      </c>
      <c r="O203" s="45">
        <v>0</v>
      </c>
      <c r="P203" s="45">
        <v>0</v>
      </c>
      <c r="Q203" s="40">
        <f t="shared" si="40"/>
        <v>800</v>
      </c>
      <c r="R203" s="45">
        <v>800</v>
      </c>
      <c r="S203" s="45">
        <v>0</v>
      </c>
      <c r="T203" s="45">
        <v>0</v>
      </c>
    </row>
    <row r="204" spans="2:21" x14ac:dyDescent="0.25">
      <c r="B204" s="38"/>
      <c r="C204" s="60" t="s">
        <v>212</v>
      </c>
      <c r="D204" s="39" t="s">
        <v>215</v>
      </c>
      <c r="E204" s="40">
        <f t="shared" si="36"/>
        <v>95</v>
      </c>
      <c r="F204" s="45">
        <v>95</v>
      </c>
      <c r="G204" s="45">
        <v>0</v>
      </c>
      <c r="H204" s="45">
        <v>0</v>
      </c>
      <c r="I204" s="40">
        <f t="shared" si="38"/>
        <v>95</v>
      </c>
      <c r="J204" s="45">
        <v>95</v>
      </c>
      <c r="K204" s="45">
        <v>0</v>
      </c>
      <c r="L204" s="45">
        <v>0</v>
      </c>
      <c r="M204" s="40">
        <f t="shared" si="39"/>
        <v>130</v>
      </c>
      <c r="N204" s="45">
        <v>130</v>
      </c>
      <c r="O204" s="45">
        <v>0</v>
      </c>
      <c r="P204" s="45">
        <v>0</v>
      </c>
      <c r="Q204" s="40">
        <f t="shared" si="40"/>
        <v>130</v>
      </c>
      <c r="R204" s="45">
        <v>130</v>
      </c>
      <c r="S204" s="45">
        <v>0</v>
      </c>
      <c r="T204" s="45">
        <v>0</v>
      </c>
    </row>
    <row r="205" spans="2:21" ht="165" x14ac:dyDescent="0.25">
      <c r="B205" s="38"/>
      <c r="C205" s="60" t="s">
        <v>214</v>
      </c>
      <c r="D205" s="39" t="s">
        <v>351</v>
      </c>
      <c r="E205" s="40">
        <f t="shared" si="36"/>
        <v>200</v>
      </c>
      <c r="F205" s="45">
        <v>200</v>
      </c>
      <c r="G205" s="45">
        <v>0</v>
      </c>
      <c r="H205" s="45">
        <v>0</v>
      </c>
      <c r="I205" s="40">
        <f t="shared" si="38"/>
        <v>200</v>
      </c>
      <c r="J205" s="45">
        <v>200</v>
      </c>
      <c r="K205" s="45">
        <v>0</v>
      </c>
      <c r="L205" s="45">
        <v>0</v>
      </c>
      <c r="M205" s="40">
        <f t="shared" si="39"/>
        <v>280</v>
      </c>
      <c r="N205" s="45">
        <v>280</v>
      </c>
      <c r="O205" s="45">
        <v>0</v>
      </c>
      <c r="P205" s="45">
        <v>0</v>
      </c>
      <c r="Q205" s="40">
        <f t="shared" si="40"/>
        <v>280</v>
      </c>
      <c r="R205" s="45">
        <v>280</v>
      </c>
      <c r="S205" s="45">
        <v>0</v>
      </c>
      <c r="T205" s="45">
        <v>0</v>
      </c>
    </row>
    <row r="206" spans="2:21" ht="36" x14ac:dyDescent="0.25">
      <c r="B206" s="30" t="s">
        <v>108</v>
      </c>
      <c r="C206" s="31"/>
      <c r="D206" s="53" t="s">
        <v>109</v>
      </c>
      <c r="E206" s="32">
        <f t="shared" si="36"/>
        <v>9700</v>
      </c>
      <c r="F206" s="33">
        <f>SUM(F210:F216)</f>
        <v>9700</v>
      </c>
      <c r="G206" s="33">
        <f>SUM(G210:G215)</f>
        <v>0</v>
      </c>
      <c r="H206" s="33">
        <f>SUM(H210:H215)</f>
        <v>0</v>
      </c>
      <c r="I206" s="32">
        <f t="shared" si="38"/>
        <v>11000</v>
      </c>
      <c r="J206" s="33">
        <f>SUM(J210:J216)</f>
        <v>11000</v>
      </c>
      <c r="K206" s="33">
        <f>SUM(K210:K215)</f>
        <v>0</v>
      </c>
      <c r="L206" s="33">
        <f>SUM(L210:L215)</f>
        <v>0</v>
      </c>
      <c r="M206" s="32">
        <f t="shared" si="39"/>
        <v>15000</v>
      </c>
      <c r="N206" s="33">
        <f>SUM(N210:N216)</f>
        <v>15000</v>
      </c>
      <c r="O206" s="33">
        <f>SUM(O210:O215)</f>
        <v>0</v>
      </c>
      <c r="P206" s="33">
        <f>SUM(P210:P215)</f>
        <v>0</v>
      </c>
      <c r="Q206" s="32">
        <f t="shared" si="40"/>
        <v>15000</v>
      </c>
      <c r="R206" s="33">
        <f>SUM(R210:R216)</f>
        <v>15000</v>
      </c>
      <c r="S206" s="33">
        <f>SUM(S210:S215)</f>
        <v>0</v>
      </c>
      <c r="T206" s="33">
        <f>SUM(T210:T215)</f>
        <v>0</v>
      </c>
      <c r="U206" s="81"/>
    </row>
    <row r="207" spans="2:21" ht="18" x14ac:dyDescent="0.25">
      <c r="B207" s="41"/>
      <c r="C207" s="42"/>
      <c r="D207" s="43" t="s">
        <v>151</v>
      </c>
      <c r="E207" s="36">
        <f t="shared" si="36"/>
        <v>0</v>
      </c>
      <c r="F207" s="36">
        <f>SUM(F208:F209)</f>
        <v>0</v>
      </c>
      <c r="G207" s="36">
        <f>SUM(G208:G209)</f>
        <v>0</v>
      </c>
      <c r="H207" s="36">
        <f>SUM(H208:H209)</f>
        <v>0</v>
      </c>
      <c r="I207" s="36">
        <f t="shared" si="38"/>
        <v>0</v>
      </c>
      <c r="J207" s="36">
        <f>SUM(J208:J209)</f>
        <v>0</v>
      </c>
      <c r="K207" s="36">
        <f>SUM(K208:K209)</f>
        <v>0</v>
      </c>
      <c r="L207" s="36">
        <f>SUM(L208:L209)</f>
        <v>0</v>
      </c>
      <c r="M207" s="36">
        <f t="shared" si="39"/>
        <v>0</v>
      </c>
      <c r="N207" s="36">
        <f>SUM(N208:N209)</f>
        <v>0</v>
      </c>
      <c r="O207" s="36">
        <f>SUM(O208:O209)</f>
        <v>0</v>
      </c>
      <c r="P207" s="36">
        <f>SUM(P208:P209)</f>
        <v>0</v>
      </c>
      <c r="Q207" s="36">
        <f t="shared" si="40"/>
        <v>0</v>
      </c>
      <c r="R207" s="36">
        <f>SUM(R208:R209)</f>
        <v>0</v>
      </c>
      <c r="S207" s="36">
        <f>SUM(S208:S209)</f>
        <v>0</v>
      </c>
      <c r="T207" s="36">
        <f>SUM(T208:T209)</f>
        <v>0</v>
      </c>
    </row>
    <row r="208" spans="2:21" ht="18" x14ac:dyDescent="0.25">
      <c r="B208" s="41"/>
      <c r="C208" s="42"/>
      <c r="D208" s="44" t="s">
        <v>335</v>
      </c>
      <c r="E208" s="37">
        <f t="shared" si="36"/>
        <v>0</v>
      </c>
      <c r="F208" s="37">
        <v>0</v>
      </c>
      <c r="G208" s="37">
        <v>0</v>
      </c>
      <c r="H208" s="37">
        <v>0</v>
      </c>
      <c r="I208" s="37">
        <f t="shared" si="38"/>
        <v>0</v>
      </c>
      <c r="J208" s="37">
        <v>0</v>
      </c>
      <c r="K208" s="37">
        <v>0</v>
      </c>
      <c r="L208" s="37">
        <v>0</v>
      </c>
      <c r="M208" s="37">
        <f t="shared" si="39"/>
        <v>0</v>
      </c>
      <c r="N208" s="37">
        <v>0</v>
      </c>
      <c r="O208" s="37">
        <v>0</v>
      </c>
      <c r="P208" s="37">
        <v>0</v>
      </c>
      <c r="Q208" s="37">
        <f t="shared" si="40"/>
        <v>0</v>
      </c>
      <c r="R208" s="37">
        <v>0</v>
      </c>
      <c r="S208" s="37">
        <v>0</v>
      </c>
      <c r="T208" s="37">
        <v>0</v>
      </c>
    </row>
    <row r="209" spans="2:20" ht="18" x14ac:dyDescent="0.25">
      <c r="B209" s="41"/>
      <c r="C209" s="42"/>
      <c r="D209" s="44" t="s">
        <v>155</v>
      </c>
      <c r="E209" s="36">
        <f t="shared" si="36"/>
        <v>0</v>
      </c>
      <c r="F209" s="37">
        <v>0</v>
      </c>
      <c r="G209" s="37">
        <v>0</v>
      </c>
      <c r="H209" s="37">
        <v>0</v>
      </c>
      <c r="I209" s="36">
        <f t="shared" si="38"/>
        <v>0</v>
      </c>
      <c r="J209" s="37">
        <v>0</v>
      </c>
      <c r="K209" s="37">
        <v>0</v>
      </c>
      <c r="L209" s="37">
        <v>0</v>
      </c>
      <c r="M209" s="36">
        <f t="shared" si="39"/>
        <v>0</v>
      </c>
      <c r="N209" s="37">
        <v>0</v>
      </c>
      <c r="O209" s="37">
        <v>0</v>
      </c>
      <c r="P209" s="37">
        <v>0</v>
      </c>
      <c r="Q209" s="36">
        <f t="shared" si="40"/>
        <v>0</v>
      </c>
      <c r="R209" s="37">
        <v>0</v>
      </c>
      <c r="S209" s="37">
        <v>0</v>
      </c>
      <c r="T209" s="37">
        <v>0</v>
      </c>
    </row>
    <row r="210" spans="2:20" ht="75" x14ac:dyDescent="0.25">
      <c r="B210" s="38"/>
      <c r="C210" s="60" t="s">
        <v>216</v>
      </c>
      <c r="D210" s="39" t="s">
        <v>217</v>
      </c>
      <c r="E210" s="40">
        <f t="shared" si="36"/>
        <v>1400</v>
      </c>
      <c r="F210" s="45">
        <v>1400</v>
      </c>
      <c r="G210" s="45">
        <v>0</v>
      </c>
      <c r="H210" s="45">
        <v>0</v>
      </c>
      <c r="I210" s="40">
        <f t="shared" si="38"/>
        <v>2000</v>
      </c>
      <c r="J210" s="45">
        <v>2000</v>
      </c>
      <c r="K210" s="45">
        <v>0</v>
      </c>
      <c r="L210" s="45">
        <v>0</v>
      </c>
      <c r="M210" s="40">
        <f t="shared" si="39"/>
        <v>3100</v>
      </c>
      <c r="N210" s="45">
        <v>3100</v>
      </c>
      <c r="O210" s="45">
        <v>0</v>
      </c>
      <c r="P210" s="45">
        <v>0</v>
      </c>
      <c r="Q210" s="40">
        <f t="shared" si="40"/>
        <v>3100</v>
      </c>
      <c r="R210" s="45">
        <v>3100</v>
      </c>
      <c r="S210" s="45">
        <v>0</v>
      </c>
      <c r="T210" s="45">
        <v>0</v>
      </c>
    </row>
    <row r="211" spans="2:20" ht="90" x14ac:dyDescent="0.25">
      <c r="B211" s="38"/>
      <c r="C211" s="60" t="s">
        <v>218</v>
      </c>
      <c r="D211" s="39" t="s">
        <v>352</v>
      </c>
      <c r="E211" s="40">
        <f t="shared" si="36"/>
        <v>6774</v>
      </c>
      <c r="F211" s="45">
        <v>6774</v>
      </c>
      <c r="G211" s="45">
        <v>0</v>
      </c>
      <c r="H211" s="45">
        <v>0</v>
      </c>
      <c r="I211" s="40">
        <f t="shared" si="38"/>
        <v>7394</v>
      </c>
      <c r="J211" s="45">
        <f>8000-606</f>
        <v>7394</v>
      </c>
      <c r="K211" s="45">
        <v>0</v>
      </c>
      <c r="L211" s="45">
        <v>0</v>
      </c>
      <c r="M211" s="40">
        <f t="shared" si="39"/>
        <v>10144</v>
      </c>
      <c r="N211" s="45">
        <f>10648.3-504.3</f>
        <v>10144</v>
      </c>
      <c r="O211" s="45">
        <v>0</v>
      </c>
      <c r="P211" s="45">
        <v>0</v>
      </c>
      <c r="Q211" s="40">
        <f t="shared" si="40"/>
        <v>10144</v>
      </c>
      <c r="R211" s="45">
        <f>10648.3-504.3</f>
        <v>10144</v>
      </c>
      <c r="S211" s="45">
        <v>0</v>
      </c>
      <c r="T211" s="45">
        <v>0</v>
      </c>
    </row>
    <row r="212" spans="2:20" ht="30" x14ac:dyDescent="0.25">
      <c r="B212" s="38"/>
      <c r="C212" s="60" t="s">
        <v>219</v>
      </c>
      <c r="D212" s="39" t="s">
        <v>220</v>
      </c>
      <c r="E212" s="40">
        <f t="shared" si="36"/>
        <v>770</v>
      </c>
      <c r="F212" s="45">
        <v>770</v>
      </c>
      <c r="G212" s="45">
        <v>0</v>
      </c>
      <c r="H212" s="45">
        <v>0</v>
      </c>
      <c r="I212" s="40">
        <f t="shared" si="38"/>
        <v>850</v>
      </c>
      <c r="J212" s="45">
        <v>850</v>
      </c>
      <c r="K212" s="45">
        <v>0</v>
      </c>
      <c r="L212" s="45">
        <v>0</v>
      </c>
      <c r="M212" s="40">
        <f t="shared" si="39"/>
        <v>1000</v>
      </c>
      <c r="N212" s="45">
        <v>1000</v>
      </c>
      <c r="O212" s="45">
        <v>0</v>
      </c>
      <c r="P212" s="45">
        <v>0</v>
      </c>
      <c r="Q212" s="40">
        <f t="shared" si="40"/>
        <v>1000</v>
      </c>
      <c r="R212" s="45">
        <v>1000</v>
      </c>
      <c r="S212" s="45">
        <v>0</v>
      </c>
      <c r="T212" s="45">
        <v>0</v>
      </c>
    </row>
    <row r="213" spans="2:20" ht="30" x14ac:dyDescent="0.25">
      <c r="B213" s="38"/>
      <c r="C213" s="60" t="s">
        <v>221</v>
      </c>
      <c r="D213" s="39" t="s">
        <v>222</v>
      </c>
      <c r="E213" s="40">
        <f t="shared" si="36"/>
        <v>36</v>
      </c>
      <c r="F213" s="45">
        <v>36</v>
      </c>
      <c r="G213" s="45">
        <v>0</v>
      </c>
      <c r="H213" s="45">
        <v>0</v>
      </c>
      <c r="I213" s="40">
        <f t="shared" si="38"/>
        <v>36</v>
      </c>
      <c r="J213" s="45">
        <v>36</v>
      </c>
      <c r="K213" s="45">
        <v>0</v>
      </c>
      <c r="L213" s="45">
        <v>0</v>
      </c>
      <c r="M213" s="40">
        <f t="shared" si="39"/>
        <v>36</v>
      </c>
      <c r="N213" s="45">
        <v>36</v>
      </c>
      <c r="O213" s="45">
        <v>0</v>
      </c>
      <c r="P213" s="45">
        <v>0</v>
      </c>
      <c r="Q213" s="40">
        <f t="shared" si="40"/>
        <v>36</v>
      </c>
      <c r="R213" s="45">
        <v>36</v>
      </c>
      <c r="S213" s="45">
        <v>0</v>
      </c>
      <c r="T213" s="45">
        <v>0</v>
      </c>
    </row>
    <row r="214" spans="2:20" x14ac:dyDescent="0.25">
      <c r="B214" s="38"/>
      <c r="C214" s="60" t="s">
        <v>223</v>
      </c>
      <c r="D214" s="39" t="s">
        <v>224</v>
      </c>
      <c r="E214" s="40">
        <f t="shared" si="36"/>
        <v>120</v>
      </c>
      <c r="F214" s="45">
        <v>120</v>
      </c>
      <c r="G214" s="45">
        <v>0</v>
      </c>
      <c r="H214" s="45">
        <v>0</v>
      </c>
      <c r="I214" s="40">
        <f t="shared" si="38"/>
        <v>120</v>
      </c>
      <c r="J214" s="45">
        <v>120</v>
      </c>
      <c r="K214" s="45">
        <v>0</v>
      </c>
      <c r="L214" s="45">
        <v>0</v>
      </c>
      <c r="M214" s="40">
        <f t="shared" si="39"/>
        <v>120</v>
      </c>
      <c r="N214" s="45">
        <v>120</v>
      </c>
      <c r="O214" s="45">
        <v>0</v>
      </c>
      <c r="P214" s="45">
        <v>0</v>
      </c>
      <c r="Q214" s="40">
        <f t="shared" si="40"/>
        <v>120</v>
      </c>
      <c r="R214" s="45">
        <v>120</v>
      </c>
      <c r="S214" s="45">
        <v>0</v>
      </c>
      <c r="T214" s="45">
        <v>0</v>
      </c>
    </row>
    <row r="215" spans="2:20" ht="45" x14ac:dyDescent="0.25">
      <c r="B215" s="38"/>
      <c r="C215" s="60" t="s">
        <v>225</v>
      </c>
      <c r="D215" s="39" t="s">
        <v>226</v>
      </c>
      <c r="E215" s="40">
        <f t="shared" si="36"/>
        <v>300</v>
      </c>
      <c r="F215" s="45">
        <v>300</v>
      </c>
      <c r="G215" s="45">
        <v>0</v>
      </c>
      <c r="H215" s="45">
        <v>0</v>
      </c>
      <c r="I215" s="40">
        <f t="shared" si="38"/>
        <v>300</v>
      </c>
      <c r="J215" s="45">
        <v>300</v>
      </c>
      <c r="K215" s="45">
        <v>0</v>
      </c>
      <c r="L215" s="45">
        <v>0</v>
      </c>
      <c r="M215" s="40">
        <f t="shared" si="39"/>
        <v>300</v>
      </c>
      <c r="N215" s="45">
        <v>300</v>
      </c>
      <c r="O215" s="45">
        <v>0</v>
      </c>
      <c r="P215" s="45">
        <v>0</v>
      </c>
      <c r="Q215" s="40">
        <f t="shared" si="40"/>
        <v>300</v>
      </c>
      <c r="R215" s="45">
        <v>300</v>
      </c>
      <c r="S215" s="45">
        <v>0</v>
      </c>
      <c r="T215" s="45">
        <v>0</v>
      </c>
    </row>
    <row r="216" spans="2:20" ht="60" x14ac:dyDescent="0.25">
      <c r="B216" s="38"/>
      <c r="C216" s="60" t="s">
        <v>353</v>
      </c>
      <c r="D216" s="39" t="s">
        <v>354</v>
      </c>
      <c r="E216" s="40">
        <f t="shared" si="36"/>
        <v>300</v>
      </c>
      <c r="F216" s="45">
        <v>300</v>
      </c>
      <c r="G216" s="45">
        <v>0</v>
      </c>
      <c r="H216" s="45">
        <v>0</v>
      </c>
      <c r="I216" s="40">
        <f t="shared" si="38"/>
        <v>300</v>
      </c>
      <c r="J216" s="45">
        <v>300</v>
      </c>
      <c r="K216" s="45">
        <v>0</v>
      </c>
      <c r="L216" s="45">
        <v>0</v>
      </c>
      <c r="M216" s="40">
        <f t="shared" si="39"/>
        <v>300</v>
      </c>
      <c r="N216" s="45">
        <v>300</v>
      </c>
      <c r="O216" s="45">
        <v>0</v>
      </c>
      <c r="P216" s="45">
        <v>0</v>
      </c>
      <c r="Q216" s="40">
        <f t="shared" si="40"/>
        <v>300</v>
      </c>
      <c r="R216" s="45">
        <v>300</v>
      </c>
      <c r="S216" s="45">
        <v>0</v>
      </c>
      <c r="T216" s="45">
        <v>0</v>
      </c>
    </row>
    <row r="217" spans="2:20" ht="18" x14ac:dyDescent="0.25">
      <c r="B217" s="30" t="s">
        <v>111</v>
      </c>
      <c r="C217" s="31"/>
      <c r="D217" s="53" t="s">
        <v>110</v>
      </c>
      <c r="E217" s="32">
        <f t="shared" si="36"/>
        <v>1100</v>
      </c>
      <c r="F217" s="33">
        <f t="shared" ref="F217:P217" si="41">SUM(F221:F227)</f>
        <v>1100</v>
      </c>
      <c r="G217" s="33">
        <f t="shared" si="41"/>
        <v>0</v>
      </c>
      <c r="H217" s="33">
        <f t="shared" si="41"/>
        <v>0</v>
      </c>
      <c r="I217" s="32">
        <f t="shared" si="38"/>
        <v>1100</v>
      </c>
      <c r="J217" s="33">
        <f>SUM(J221:J227)</f>
        <v>1100</v>
      </c>
      <c r="K217" s="33">
        <f t="shared" si="41"/>
        <v>0</v>
      </c>
      <c r="L217" s="33">
        <f t="shared" si="41"/>
        <v>0</v>
      </c>
      <c r="M217" s="32">
        <f t="shared" si="39"/>
        <v>1100</v>
      </c>
      <c r="N217" s="33">
        <f>SUM(N221:N227)</f>
        <v>1100</v>
      </c>
      <c r="O217" s="33">
        <f t="shared" si="41"/>
        <v>0</v>
      </c>
      <c r="P217" s="33">
        <f t="shared" si="41"/>
        <v>0</v>
      </c>
      <c r="Q217" s="32">
        <f t="shared" si="40"/>
        <v>1100</v>
      </c>
      <c r="R217" s="33">
        <f>SUM(R221:R227)</f>
        <v>1100</v>
      </c>
      <c r="S217" s="33">
        <f>SUM(S221:S227)</f>
        <v>0</v>
      </c>
      <c r="T217" s="33">
        <f>SUM(T221:T227)</f>
        <v>0</v>
      </c>
    </row>
    <row r="218" spans="2:20" ht="18" x14ac:dyDescent="0.25">
      <c r="B218" s="41"/>
      <c r="C218" s="42"/>
      <c r="D218" s="43" t="s">
        <v>151</v>
      </c>
      <c r="E218" s="36">
        <f t="shared" si="36"/>
        <v>0</v>
      </c>
      <c r="F218" s="36">
        <f>SUM(F219:F220)</f>
        <v>0</v>
      </c>
      <c r="G218" s="36">
        <f>SUM(G219:G220)</f>
        <v>0</v>
      </c>
      <c r="H218" s="36">
        <f>SUM(H219:H220)</f>
        <v>0</v>
      </c>
      <c r="I218" s="36">
        <f t="shared" si="38"/>
        <v>0</v>
      </c>
      <c r="J218" s="36">
        <f>SUM(J219:J220)</f>
        <v>0</v>
      </c>
      <c r="K218" s="36">
        <f>SUM(K219:K220)</f>
        <v>0</v>
      </c>
      <c r="L218" s="36">
        <f>SUM(L219:L220)</f>
        <v>0</v>
      </c>
      <c r="M218" s="36">
        <f t="shared" si="39"/>
        <v>0</v>
      </c>
      <c r="N218" s="36">
        <f>SUM(N219:N220)</f>
        <v>0</v>
      </c>
      <c r="O218" s="36">
        <f>SUM(O219:O220)</f>
        <v>0</v>
      </c>
      <c r="P218" s="36">
        <f>SUM(P219:P220)</f>
        <v>0</v>
      </c>
      <c r="Q218" s="36">
        <f t="shared" si="40"/>
        <v>0</v>
      </c>
      <c r="R218" s="36">
        <f>SUM(R219:R220)</f>
        <v>0</v>
      </c>
      <c r="S218" s="36">
        <f>SUM(S219:S220)</f>
        <v>0</v>
      </c>
      <c r="T218" s="36">
        <f>SUM(T219:T220)</f>
        <v>0</v>
      </c>
    </row>
    <row r="219" spans="2:20" ht="18" x14ac:dyDescent="0.25">
      <c r="B219" s="41"/>
      <c r="C219" s="42"/>
      <c r="D219" s="44" t="s">
        <v>335</v>
      </c>
      <c r="E219" s="37">
        <f t="shared" si="36"/>
        <v>0</v>
      </c>
      <c r="F219" s="37">
        <v>0</v>
      </c>
      <c r="G219" s="37">
        <v>0</v>
      </c>
      <c r="H219" s="37">
        <v>0</v>
      </c>
      <c r="I219" s="37">
        <f t="shared" si="38"/>
        <v>0</v>
      </c>
      <c r="J219" s="37">
        <v>0</v>
      </c>
      <c r="K219" s="37">
        <v>0</v>
      </c>
      <c r="L219" s="37">
        <v>0</v>
      </c>
      <c r="M219" s="37">
        <f t="shared" si="39"/>
        <v>0</v>
      </c>
      <c r="N219" s="37">
        <v>0</v>
      </c>
      <c r="O219" s="37">
        <v>0</v>
      </c>
      <c r="P219" s="37">
        <v>0</v>
      </c>
      <c r="Q219" s="37">
        <f t="shared" si="40"/>
        <v>0</v>
      </c>
      <c r="R219" s="37">
        <v>0</v>
      </c>
      <c r="S219" s="37">
        <v>0</v>
      </c>
      <c r="T219" s="37">
        <v>0</v>
      </c>
    </row>
    <row r="220" spans="2:20" ht="18" x14ac:dyDescent="0.25">
      <c r="B220" s="41"/>
      <c r="C220" s="42"/>
      <c r="D220" s="44" t="s">
        <v>155</v>
      </c>
      <c r="E220" s="36">
        <f t="shared" si="36"/>
        <v>0</v>
      </c>
      <c r="F220" s="37">
        <v>0</v>
      </c>
      <c r="G220" s="37">
        <v>0</v>
      </c>
      <c r="H220" s="37">
        <v>0</v>
      </c>
      <c r="I220" s="36">
        <f t="shared" si="38"/>
        <v>0</v>
      </c>
      <c r="J220" s="37">
        <v>0</v>
      </c>
      <c r="K220" s="37">
        <v>0</v>
      </c>
      <c r="L220" s="37">
        <v>0</v>
      </c>
      <c r="M220" s="36">
        <f t="shared" si="39"/>
        <v>0</v>
      </c>
      <c r="N220" s="37">
        <v>0</v>
      </c>
      <c r="O220" s="37">
        <v>0</v>
      </c>
      <c r="P220" s="37">
        <v>0</v>
      </c>
      <c r="Q220" s="36">
        <f t="shared" si="40"/>
        <v>0</v>
      </c>
      <c r="R220" s="37">
        <v>0</v>
      </c>
      <c r="S220" s="37">
        <v>0</v>
      </c>
      <c r="T220" s="37">
        <v>0</v>
      </c>
    </row>
    <row r="221" spans="2:20" x14ac:dyDescent="0.25">
      <c r="B221" s="38"/>
      <c r="C221" s="60" t="s">
        <v>227</v>
      </c>
      <c r="D221" s="39" t="s">
        <v>228</v>
      </c>
      <c r="E221" s="40">
        <f t="shared" si="36"/>
        <v>680</v>
      </c>
      <c r="F221" s="45">
        <v>680</v>
      </c>
      <c r="G221" s="45">
        <v>0</v>
      </c>
      <c r="H221" s="45">
        <v>0</v>
      </c>
      <c r="I221" s="40">
        <f t="shared" si="38"/>
        <v>680</v>
      </c>
      <c r="J221" s="45">
        <v>680</v>
      </c>
      <c r="K221" s="45">
        <v>0</v>
      </c>
      <c r="L221" s="45">
        <v>0</v>
      </c>
      <c r="M221" s="40">
        <f t="shared" si="39"/>
        <v>680</v>
      </c>
      <c r="N221" s="45">
        <v>680</v>
      </c>
      <c r="O221" s="45">
        <v>0</v>
      </c>
      <c r="P221" s="45">
        <v>0</v>
      </c>
      <c r="Q221" s="40">
        <f t="shared" si="40"/>
        <v>680</v>
      </c>
      <c r="R221" s="45">
        <v>680</v>
      </c>
      <c r="S221" s="45">
        <v>0</v>
      </c>
      <c r="T221" s="45">
        <v>0</v>
      </c>
    </row>
    <row r="222" spans="2:20" ht="30" x14ac:dyDescent="0.25">
      <c r="B222" s="38"/>
      <c r="C222" s="60" t="s">
        <v>229</v>
      </c>
      <c r="D222" s="39" t="s">
        <v>329</v>
      </c>
      <c r="E222" s="40">
        <f t="shared" si="36"/>
        <v>46</v>
      </c>
      <c r="F222" s="45">
        <v>46</v>
      </c>
      <c r="G222" s="45">
        <v>0</v>
      </c>
      <c r="H222" s="45">
        <v>0</v>
      </c>
      <c r="I222" s="40">
        <f t="shared" si="38"/>
        <v>46</v>
      </c>
      <c r="J222" s="45">
        <v>46</v>
      </c>
      <c r="K222" s="45">
        <v>0</v>
      </c>
      <c r="L222" s="45">
        <v>0</v>
      </c>
      <c r="M222" s="40">
        <f t="shared" si="39"/>
        <v>46</v>
      </c>
      <c r="N222" s="45">
        <v>46</v>
      </c>
      <c r="O222" s="45">
        <v>0</v>
      </c>
      <c r="P222" s="45">
        <v>0</v>
      </c>
      <c r="Q222" s="40">
        <f t="shared" si="40"/>
        <v>46</v>
      </c>
      <c r="R222" s="45">
        <v>46</v>
      </c>
      <c r="S222" s="45">
        <v>0</v>
      </c>
      <c r="T222" s="45">
        <v>0</v>
      </c>
    </row>
    <row r="223" spans="2:20" x14ac:dyDescent="0.25">
      <c r="B223" s="38"/>
      <c r="C223" s="60" t="s">
        <v>230</v>
      </c>
      <c r="D223" s="39" t="s">
        <v>330</v>
      </c>
      <c r="E223" s="40">
        <f t="shared" si="36"/>
        <v>46</v>
      </c>
      <c r="F223" s="45">
        <v>46</v>
      </c>
      <c r="G223" s="45">
        <v>0</v>
      </c>
      <c r="H223" s="45">
        <v>0</v>
      </c>
      <c r="I223" s="40">
        <f t="shared" si="38"/>
        <v>46</v>
      </c>
      <c r="J223" s="45">
        <v>46</v>
      </c>
      <c r="K223" s="45">
        <v>0</v>
      </c>
      <c r="L223" s="45">
        <v>0</v>
      </c>
      <c r="M223" s="40">
        <f t="shared" si="39"/>
        <v>46</v>
      </c>
      <c r="N223" s="45">
        <v>46</v>
      </c>
      <c r="O223" s="45">
        <v>0</v>
      </c>
      <c r="P223" s="45">
        <v>0</v>
      </c>
      <c r="Q223" s="40">
        <f t="shared" si="40"/>
        <v>46</v>
      </c>
      <c r="R223" s="45">
        <v>46</v>
      </c>
      <c r="S223" s="45">
        <v>0</v>
      </c>
      <c r="T223" s="45">
        <v>0</v>
      </c>
    </row>
    <row r="224" spans="2:20" x14ac:dyDescent="0.25">
      <c r="B224" s="38"/>
      <c r="C224" s="60" t="s">
        <v>232</v>
      </c>
      <c r="D224" s="39" t="s">
        <v>231</v>
      </c>
      <c r="E224" s="40">
        <f t="shared" si="36"/>
        <v>30</v>
      </c>
      <c r="F224" s="45">
        <v>30</v>
      </c>
      <c r="G224" s="45">
        <v>0</v>
      </c>
      <c r="H224" s="45">
        <v>0</v>
      </c>
      <c r="I224" s="40">
        <f t="shared" si="38"/>
        <v>30</v>
      </c>
      <c r="J224" s="45">
        <v>30</v>
      </c>
      <c r="K224" s="45">
        <v>0</v>
      </c>
      <c r="L224" s="45">
        <v>0</v>
      </c>
      <c r="M224" s="40">
        <f t="shared" si="39"/>
        <v>30</v>
      </c>
      <c r="N224" s="45">
        <v>30</v>
      </c>
      <c r="O224" s="45">
        <v>0</v>
      </c>
      <c r="P224" s="45">
        <v>0</v>
      </c>
      <c r="Q224" s="40">
        <f t="shared" si="40"/>
        <v>30</v>
      </c>
      <c r="R224" s="45">
        <v>30</v>
      </c>
      <c r="S224" s="45">
        <v>0</v>
      </c>
      <c r="T224" s="45">
        <v>0</v>
      </c>
    </row>
    <row r="225" spans="2:21" ht="30" x14ac:dyDescent="0.25">
      <c r="B225" s="38"/>
      <c r="C225" s="60" t="s">
        <v>234</v>
      </c>
      <c r="D225" s="39" t="s">
        <v>233</v>
      </c>
      <c r="E225" s="40">
        <f t="shared" ref="E225:E289" si="42">SUM(F225:H225)</f>
        <v>95</v>
      </c>
      <c r="F225" s="45">
        <v>95</v>
      </c>
      <c r="G225" s="45">
        <v>0</v>
      </c>
      <c r="H225" s="45">
        <v>0</v>
      </c>
      <c r="I225" s="40">
        <f t="shared" ref="I225:I289" si="43">SUM(J225:L225)</f>
        <v>95</v>
      </c>
      <c r="J225" s="45">
        <v>95</v>
      </c>
      <c r="K225" s="45">
        <v>0</v>
      </c>
      <c r="L225" s="45">
        <v>0</v>
      </c>
      <c r="M225" s="40">
        <f t="shared" ref="M225:M289" si="44">SUM(N225:P225)</f>
        <v>95</v>
      </c>
      <c r="N225" s="45">
        <v>95</v>
      </c>
      <c r="O225" s="45">
        <v>0</v>
      </c>
      <c r="P225" s="45">
        <v>0</v>
      </c>
      <c r="Q225" s="40">
        <f t="shared" ref="Q225:Q289" si="45">SUM(R225:T225)</f>
        <v>95</v>
      </c>
      <c r="R225" s="45">
        <v>95</v>
      </c>
      <c r="S225" s="45">
        <v>0</v>
      </c>
      <c r="T225" s="45">
        <v>0</v>
      </c>
    </row>
    <row r="226" spans="2:21" ht="30" x14ac:dyDescent="0.25">
      <c r="B226" s="38"/>
      <c r="C226" s="60" t="s">
        <v>236</v>
      </c>
      <c r="D226" s="39" t="s">
        <v>235</v>
      </c>
      <c r="E226" s="40">
        <f t="shared" si="42"/>
        <v>145</v>
      </c>
      <c r="F226" s="45">
        <v>145</v>
      </c>
      <c r="G226" s="45">
        <v>0</v>
      </c>
      <c r="H226" s="45">
        <v>0</v>
      </c>
      <c r="I226" s="40">
        <f t="shared" si="43"/>
        <v>145</v>
      </c>
      <c r="J226" s="45">
        <v>145</v>
      </c>
      <c r="K226" s="45">
        <v>0</v>
      </c>
      <c r="L226" s="45">
        <v>0</v>
      </c>
      <c r="M226" s="40">
        <f t="shared" si="44"/>
        <v>145</v>
      </c>
      <c r="N226" s="45">
        <v>145</v>
      </c>
      <c r="O226" s="45">
        <v>0</v>
      </c>
      <c r="P226" s="45">
        <v>0</v>
      </c>
      <c r="Q226" s="40">
        <f t="shared" si="45"/>
        <v>145</v>
      </c>
      <c r="R226" s="45">
        <v>145</v>
      </c>
      <c r="S226" s="45">
        <v>0</v>
      </c>
      <c r="T226" s="45">
        <v>0</v>
      </c>
    </row>
    <row r="227" spans="2:21" ht="30" x14ac:dyDescent="0.25">
      <c r="B227" s="38"/>
      <c r="C227" s="60" t="s">
        <v>331</v>
      </c>
      <c r="D227" s="39" t="s">
        <v>237</v>
      </c>
      <c r="E227" s="40">
        <f t="shared" si="42"/>
        <v>58</v>
      </c>
      <c r="F227" s="45">
        <v>58</v>
      </c>
      <c r="G227" s="45">
        <v>0</v>
      </c>
      <c r="H227" s="45">
        <v>0</v>
      </c>
      <c r="I227" s="40">
        <f t="shared" si="43"/>
        <v>58</v>
      </c>
      <c r="J227" s="45">
        <v>58</v>
      </c>
      <c r="K227" s="45">
        <v>0</v>
      </c>
      <c r="L227" s="45">
        <v>0</v>
      </c>
      <c r="M227" s="40">
        <f t="shared" si="44"/>
        <v>58</v>
      </c>
      <c r="N227" s="45">
        <v>58</v>
      </c>
      <c r="O227" s="45">
        <v>0</v>
      </c>
      <c r="P227" s="45">
        <v>0</v>
      </c>
      <c r="Q227" s="40">
        <f t="shared" si="45"/>
        <v>58</v>
      </c>
      <c r="R227" s="45">
        <v>58</v>
      </c>
      <c r="S227" s="45">
        <v>0</v>
      </c>
      <c r="T227" s="45">
        <v>0</v>
      </c>
    </row>
    <row r="228" spans="2:21" ht="18" x14ac:dyDescent="0.25">
      <c r="B228" s="30" t="s">
        <v>112</v>
      </c>
      <c r="C228" s="31"/>
      <c r="D228" s="53" t="s">
        <v>113</v>
      </c>
      <c r="E228" s="32">
        <f t="shared" si="42"/>
        <v>16000</v>
      </c>
      <c r="F228" s="33">
        <f>SUM(F232:F235)</f>
        <v>16000</v>
      </c>
      <c r="G228" s="33">
        <f>SUM(G232:G235)</f>
        <v>0</v>
      </c>
      <c r="H228" s="33">
        <f>SUM(H232:H235)</f>
        <v>0</v>
      </c>
      <c r="I228" s="32">
        <f t="shared" si="43"/>
        <v>16000</v>
      </c>
      <c r="J228" s="33">
        <f>SUM(J232:J235)</f>
        <v>16000</v>
      </c>
      <c r="K228" s="33">
        <f>SUM(K232:K235)</f>
        <v>0</v>
      </c>
      <c r="L228" s="33">
        <f>SUM(L232:L235)</f>
        <v>0</v>
      </c>
      <c r="M228" s="32">
        <f t="shared" si="44"/>
        <v>16000</v>
      </c>
      <c r="N228" s="33">
        <f>SUM(N232:N235)</f>
        <v>16000</v>
      </c>
      <c r="O228" s="33">
        <f>SUM(O232:O235)</f>
        <v>0</v>
      </c>
      <c r="P228" s="33">
        <f>SUM(P232:P235)</f>
        <v>0</v>
      </c>
      <c r="Q228" s="32">
        <f t="shared" si="45"/>
        <v>17000</v>
      </c>
      <c r="R228" s="33">
        <f>SUM(R232:R235)</f>
        <v>17000</v>
      </c>
      <c r="S228" s="33">
        <f>SUM(S232:S235)</f>
        <v>0</v>
      </c>
      <c r="T228" s="33">
        <f>SUM(T232:T235)</f>
        <v>0</v>
      </c>
      <c r="U228" s="81"/>
    </row>
    <row r="229" spans="2:21" ht="18" x14ac:dyDescent="0.25">
      <c r="B229" s="41"/>
      <c r="C229" s="42"/>
      <c r="D229" s="43" t="s">
        <v>151</v>
      </c>
      <c r="E229" s="36">
        <f t="shared" si="42"/>
        <v>49</v>
      </c>
      <c r="F229" s="36">
        <f>SUM(F230:F231)</f>
        <v>49</v>
      </c>
      <c r="G229" s="36">
        <f>SUM(G230:G231)</f>
        <v>0</v>
      </c>
      <c r="H229" s="36">
        <f>SUM(H230:H231)</f>
        <v>0</v>
      </c>
      <c r="I229" s="36">
        <f t="shared" si="43"/>
        <v>49</v>
      </c>
      <c r="J229" s="36">
        <f>SUM(J230:J231)</f>
        <v>49</v>
      </c>
      <c r="K229" s="36">
        <f>SUM(K230:K231)</f>
        <v>0</v>
      </c>
      <c r="L229" s="36">
        <f>SUM(L230:L231)</f>
        <v>0</v>
      </c>
      <c r="M229" s="36">
        <f t="shared" si="44"/>
        <v>49</v>
      </c>
      <c r="N229" s="36">
        <f>SUM(N230:N231)</f>
        <v>49</v>
      </c>
      <c r="O229" s="36">
        <f>SUM(O230:O231)</f>
        <v>0</v>
      </c>
      <c r="P229" s="36">
        <f>SUM(P230:P231)</f>
        <v>0</v>
      </c>
      <c r="Q229" s="36">
        <f t="shared" si="45"/>
        <v>49</v>
      </c>
      <c r="R229" s="36">
        <f>SUM(R230:R231)</f>
        <v>49</v>
      </c>
      <c r="S229" s="36">
        <f>SUM(S230:S231)</f>
        <v>0</v>
      </c>
      <c r="T229" s="36">
        <f>SUM(T230:T231)</f>
        <v>0</v>
      </c>
    </row>
    <row r="230" spans="2:21" ht="18" x14ac:dyDescent="0.25">
      <c r="B230" s="41"/>
      <c r="C230" s="42"/>
      <c r="D230" s="44" t="s">
        <v>335</v>
      </c>
      <c r="E230" s="37">
        <f t="shared" si="42"/>
        <v>0</v>
      </c>
      <c r="F230" s="37">
        <v>0</v>
      </c>
      <c r="G230" s="37">
        <v>0</v>
      </c>
      <c r="H230" s="37">
        <v>0</v>
      </c>
      <c r="I230" s="37">
        <f t="shared" si="43"/>
        <v>0</v>
      </c>
      <c r="J230" s="37">
        <v>0</v>
      </c>
      <c r="K230" s="37">
        <v>0</v>
      </c>
      <c r="L230" s="37">
        <v>0</v>
      </c>
      <c r="M230" s="37">
        <f t="shared" si="44"/>
        <v>0</v>
      </c>
      <c r="N230" s="37">
        <v>0</v>
      </c>
      <c r="O230" s="37">
        <v>0</v>
      </c>
      <c r="P230" s="37">
        <v>0</v>
      </c>
      <c r="Q230" s="37">
        <f t="shared" si="45"/>
        <v>0</v>
      </c>
      <c r="R230" s="37">
        <v>0</v>
      </c>
      <c r="S230" s="37">
        <v>0</v>
      </c>
      <c r="T230" s="37">
        <v>0</v>
      </c>
    </row>
    <row r="231" spans="2:21" ht="18" x14ac:dyDescent="0.25">
      <c r="B231" s="41"/>
      <c r="C231" s="42"/>
      <c r="D231" s="44" t="s">
        <v>155</v>
      </c>
      <c r="E231" s="36">
        <f t="shared" si="42"/>
        <v>49</v>
      </c>
      <c r="F231" s="37">
        <f>30+19</f>
        <v>49</v>
      </c>
      <c r="G231" s="37">
        <v>0</v>
      </c>
      <c r="H231" s="37">
        <v>0</v>
      </c>
      <c r="I231" s="36">
        <f t="shared" si="43"/>
        <v>49</v>
      </c>
      <c r="J231" s="37">
        <f>30+19</f>
        <v>49</v>
      </c>
      <c r="K231" s="37">
        <v>0</v>
      </c>
      <c r="L231" s="37">
        <v>0</v>
      </c>
      <c r="M231" s="36">
        <f t="shared" si="44"/>
        <v>49</v>
      </c>
      <c r="N231" s="37">
        <f>30+19</f>
        <v>49</v>
      </c>
      <c r="O231" s="37">
        <v>0</v>
      </c>
      <c r="P231" s="37">
        <v>0</v>
      </c>
      <c r="Q231" s="36">
        <f t="shared" si="45"/>
        <v>49</v>
      </c>
      <c r="R231" s="37">
        <f>30+19</f>
        <v>49</v>
      </c>
      <c r="S231" s="37">
        <v>0</v>
      </c>
      <c r="T231" s="37">
        <v>0</v>
      </c>
    </row>
    <row r="232" spans="2:21" x14ac:dyDescent="0.25">
      <c r="B232" s="38"/>
      <c r="C232" s="60" t="s">
        <v>238</v>
      </c>
      <c r="D232" s="39" t="s">
        <v>332</v>
      </c>
      <c r="E232" s="40">
        <f t="shared" si="42"/>
        <v>1100</v>
      </c>
      <c r="F232" s="45">
        <v>1100</v>
      </c>
      <c r="G232" s="45">
        <v>0</v>
      </c>
      <c r="H232" s="45">
        <v>0</v>
      </c>
      <c r="I232" s="40">
        <f t="shared" si="43"/>
        <v>1100</v>
      </c>
      <c r="J232" s="45">
        <v>1100</v>
      </c>
      <c r="K232" s="45">
        <v>0</v>
      </c>
      <c r="L232" s="45">
        <v>0</v>
      </c>
      <c r="M232" s="40">
        <f t="shared" si="44"/>
        <v>1100</v>
      </c>
      <c r="N232" s="45">
        <v>1100</v>
      </c>
      <c r="O232" s="45">
        <v>0</v>
      </c>
      <c r="P232" s="45">
        <v>0</v>
      </c>
      <c r="Q232" s="40">
        <f t="shared" si="45"/>
        <v>1100</v>
      </c>
      <c r="R232" s="45">
        <v>1100</v>
      </c>
      <c r="S232" s="45">
        <v>0</v>
      </c>
      <c r="T232" s="45">
        <v>0</v>
      </c>
    </row>
    <row r="233" spans="2:21" x14ac:dyDescent="0.25">
      <c r="B233" s="38"/>
      <c r="C233" s="60" t="s">
        <v>240</v>
      </c>
      <c r="D233" s="39" t="s">
        <v>239</v>
      </c>
      <c r="E233" s="40">
        <f t="shared" si="42"/>
        <v>12700</v>
      </c>
      <c r="F233" s="45">
        <f>14200-1500</f>
        <v>12700</v>
      </c>
      <c r="G233" s="45">
        <v>0</v>
      </c>
      <c r="H233" s="45">
        <v>0</v>
      </c>
      <c r="I233" s="40">
        <f t="shared" si="43"/>
        <v>12700</v>
      </c>
      <c r="J233" s="45">
        <f>14200-1500</f>
        <v>12700</v>
      </c>
      <c r="K233" s="45">
        <v>0</v>
      </c>
      <c r="L233" s="45">
        <v>0</v>
      </c>
      <c r="M233" s="40">
        <f t="shared" si="44"/>
        <v>12700</v>
      </c>
      <c r="N233" s="45">
        <f>14200-1500</f>
        <v>12700</v>
      </c>
      <c r="O233" s="45">
        <v>0</v>
      </c>
      <c r="P233" s="45">
        <v>0</v>
      </c>
      <c r="Q233" s="40">
        <f t="shared" si="45"/>
        <v>13700</v>
      </c>
      <c r="R233" s="45">
        <v>13700</v>
      </c>
      <c r="S233" s="45">
        <v>0</v>
      </c>
      <c r="T233" s="45">
        <v>0</v>
      </c>
    </row>
    <row r="234" spans="2:21" ht="45" x14ac:dyDescent="0.25">
      <c r="B234" s="38"/>
      <c r="C234" s="60" t="s">
        <v>242</v>
      </c>
      <c r="D234" s="39" t="s">
        <v>241</v>
      </c>
      <c r="E234" s="40">
        <f t="shared" si="42"/>
        <v>1000</v>
      </c>
      <c r="F234" s="45">
        <v>1000</v>
      </c>
      <c r="G234" s="45">
        <v>0</v>
      </c>
      <c r="H234" s="45">
        <v>0</v>
      </c>
      <c r="I234" s="40">
        <f t="shared" si="43"/>
        <v>1000</v>
      </c>
      <c r="J234" s="45">
        <v>1000</v>
      </c>
      <c r="K234" s="45">
        <v>0</v>
      </c>
      <c r="L234" s="45">
        <v>0</v>
      </c>
      <c r="M234" s="40">
        <f t="shared" si="44"/>
        <v>1000</v>
      </c>
      <c r="N234" s="45">
        <v>1000</v>
      </c>
      <c r="O234" s="45">
        <v>0</v>
      </c>
      <c r="P234" s="45">
        <v>0</v>
      </c>
      <c r="Q234" s="40">
        <f t="shared" si="45"/>
        <v>1000</v>
      </c>
      <c r="R234" s="45">
        <v>1000</v>
      </c>
      <c r="S234" s="45">
        <v>0</v>
      </c>
      <c r="T234" s="45">
        <v>0</v>
      </c>
    </row>
    <row r="235" spans="2:21" x14ac:dyDescent="0.25">
      <c r="B235" s="38"/>
      <c r="C235" s="60" t="s">
        <v>333</v>
      </c>
      <c r="D235" s="39" t="s">
        <v>243</v>
      </c>
      <c r="E235" s="40">
        <f t="shared" si="42"/>
        <v>1200</v>
      </c>
      <c r="F235" s="45">
        <v>1200</v>
      </c>
      <c r="G235" s="45">
        <v>0</v>
      </c>
      <c r="H235" s="45">
        <v>0</v>
      </c>
      <c r="I235" s="40">
        <f t="shared" si="43"/>
        <v>1200</v>
      </c>
      <c r="J235" s="45">
        <v>1200</v>
      </c>
      <c r="K235" s="45">
        <v>0</v>
      </c>
      <c r="L235" s="45">
        <v>0</v>
      </c>
      <c r="M235" s="40">
        <f t="shared" si="44"/>
        <v>1200</v>
      </c>
      <c r="N235" s="45">
        <v>1200</v>
      </c>
      <c r="O235" s="45">
        <v>0</v>
      </c>
      <c r="P235" s="45">
        <v>0</v>
      </c>
      <c r="Q235" s="40">
        <f t="shared" si="45"/>
        <v>1200</v>
      </c>
      <c r="R235" s="45">
        <v>1200</v>
      </c>
      <c r="S235" s="45">
        <v>0</v>
      </c>
      <c r="T235" s="45">
        <v>0</v>
      </c>
    </row>
    <row r="236" spans="2:21" ht="36" x14ac:dyDescent="0.25">
      <c r="B236" s="30" t="s">
        <v>114</v>
      </c>
      <c r="C236" s="31"/>
      <c r="D236" s="53" t="s">
        <v>115</v>
      </c>
      <c r="E236" s="32">
        <f t="shared" si="42"/>
        <v>188954</v>
      </c>
      <c r="F236" s="33">
        <f>F240+F252+F261+F266+F276+F284+F300+F306+F314+F320+F326</f>
        <v>188954</v>
      </c>
      <c r="G236" s="33">
        <f>G240+G252+G261+G266+G276+G284+G300+G306+G314+G320+G326</f>
        <v>0</v>
      </c>
      <c r="H236" s="33">
        <f>H240+H252+H261+H266+H276+H284+H300+H306+H314+H320+H326</f>
        <v>0</v>
      </c>
      <c r="I236" s="32">
        <f t="shared" si="43"/>
        <v>193000</v>
      </c>
      <c r="J236" s="33">
        <f>J240+J252+J261+J266+J276+J284+J300+J306+J314+J320+J326</f>
        <v>193000</v>
      </c>
      <c r="K236" s="33">
        <f>K240+K252+K261+K266+K276+K284+K300+K306+K314+K320+K326</f>
        <v>0</v>
      </c>
      <c r="L236" s="33">
        <f>L240+L252+L261+L266+L276+L284+L300+L306+L314+L320+L326</f>
        <v>0</v>
      </c>
      <c r="M236" s="32">
        <f t="shared" si="44"/>
        <v>207000</v>
      </c>
      <c r="N236" s="33">
        <f>N240+N252+N261+N266+N276+N284+N300+N306+N314+N320+N326</f>
        <v>207000</v>
      </c>
      <c r="O236" s="33">
        <f>O240+O252+O261+O266+O276+O284+O300+O306+O314+O320+O326</f>
        <v>0</v>
      </c>
      <c r="P236" s="33">
        <f>P240+P252+P261+P266+P276+P284+P300+P306+P314+P320+P326</f>
        <v>0</v>
      </c>
      <c r="Q236" s="32">
        <f t="shared" si="45"/>
        <v>219000</v>
      </c>
      <c r="R236" s="33">
        <f>R240+R252+R261+R266+R276+R284+R300+R306+R314+R320+R326</f>
        <v>219000</v>
      </c>
      <c r="S236" s="33">
        <f>S240+S252+S261+S266+S276+S284+S300+S306+S314+S320+S326</f>
        <v>0</v>
      </c>
      <c r="T236" s="33">
        <f>T240+T252+T261+T266+T276+T284+T300+T306+T314+T320+T326</f>
        <v>0</v>
      </c>
    </row>
    <row r="237" spans="2:21" ht="18" x14ac:dyDescent="0.25">
      <c r="B237" s="41"/>
      <c r="C237" s="42"/>
      <c r="D237" s="43" t="s">
        <v>151</v>
      </c>
      <c r="E237" s="36">
        <f t="shared" si="42"/>
        <v>3294</v>
      </c>
      <c r="F237" s="36">
        <f>SUM(F238:F239)</f>
        <v>3294</v>
      </c>
      <c r="G237" s="36">
        <f>SUM(G238:G239)</f>
        <v>0</v>
      </c>
      <c r="H237" s="36">
        <f>SUM(H238:H239)</f>
        <v>0</v>
      </c>
      <c r="I237" s="36">
        <f t="shared" si="43"/>
        <v>3294</v>
      </c>
      <c r="J237" s="36">
        <f>SUM(J238:J239)</f>
        <v>3294</v>
      </c>
      <c r="K237" s="36">
        <f>SUM(K238:K239)</f>
        <v>0</v>
      </c>
      <c r="L237" s="36">
        <f>SUM(L238:L239)</f>
        <v>0</v>
      </c>
      <c r="M237" s="36">
        <f t="shared" si="44"/>
        <v>3294</v>
      </c>
      <c r="N237" s="36">
        <f>SUM(N238:N239)</f>
        <v>3294</v>
      </c>
      <c r="O237" s="36">
        <f>SUM(O238:O239)</f>
        <v>0</v>
      </c>
      <c r="P237" s="36">
        <f>SUM(P238:P239)</f>
        <v>0</v>
      </c>
      <c r="Q237" s="36">
        <f t="shared" si="45"/>
        <v>3294</v>
      </c>
      <c r="R237" s="36">
        <f>SUM(R238:R239)</f>
        <v>3294</v>
      </c>
      <c r="S237" s="36">
        <f>SUM(S238:S239)</f>
        <v>0</v>
      </c>
      <c r="T237" s="36">
        <f>SUM(T238:T239)</f>
        <v>0</v>
      </c>
    </row>
    <row r="238" spans="2:21" ht="18" x14ac:dyDescent="0.25">
      <c r="B238" s="41"/>
      <c r="C238" s="42"/>
      <c r="D238" s="44" t="s">
        <v>335</v>
      </c>
      <c r="E238" s="37">
        <f t="shared" si="42"/>
        <v>0</v>
      </c>
      <c r="F238" s="37">
        <v>0</v>
      </c>
      <c r="G238" s="37">
        <v>0</v>
      </c>
      <c r="H238" s="37">
        <v>0</v>
      </c>
      <c r="I238" s="37">
        <f t="shared" si="43"/>
        <v>0</v>
      </c>
      <c r="J238" s="37">
        <v>0</v>
      </c>
      <c r="K238" s="37">
        <v>0</v>
      </c>
      <c r="L238" s="37">
        <v>0</v>
      </c>
      <c r="M238" s="37">
        <f t="shared" si="44"/>
        <v>0</v>
      </c>
      <c r="N238" s="37">
        <v>0</v>
      </c>
      <c r="O238" s="37">
        <v>0</v>
      </c>
      <c r="P238" s="37">
        <v>0</v>
      </c>
      <c r="Q238" s="37">
        <f t="shared" si="45"/>
        <v>0</v>
      </c>
      <c r="R238" s="37">
        <v>0</v>
      </c>
      <c r="S238" s="37">
        <v>0</v>
      </c>
      <c r="T238" s="37">
        <v>0</v>
      </c>
    </row>
    <row r="239" spans="2:21" ht="18" x14ac:dyDescent="0.25">
      <c r="B239" s="41"/>
      <c r="C239" s="42"/>
      <c r="D239" s="44" t="s">
        <v>155</v>
      </c>
      <c r="E239" s="61">
        <f t="shared" si="42"/>
        <v>3294</v>
      </c>
      <c r="F239" s="59">
        <f>F243+F255+F264+F269+F279+F287+F303+F309+F317+F323+F329</f>
        <v>3294</v>
      </c>
      <c r="G239" s="59">
        <f>G243+G255+G264+G269+G279+G287+G303+G309+G317+G323+G329</f>
        <v>0</v>
      </c>
      <c r="H239" s="59">
        <f>H243+H255+H264+H269+H279+H287+H303+H309+H317+H323+H329</f>
        <v>0</v>
      </c>
      <c r="I239" s="61">
        <f t="shared" si="43"/>
        <v>3294</v>
      </c>
      <c r="J239" s="59">
        <f>J243+J255+J264+J269+J279+J287+J303+J309+J317+J323+J329</f>
        <v>3294</v>
      </c>
      <c r="K239" s="59">
        <f>K243+K255+K264+K269+K279+K287+K303+K309+K317+K323+K329</f>
        <v>0</v>
      </c>
      <c r="L239" s="59">
        <f>L243+L255+L264+L269+L279+L287+L303+L309+L317+L323+L329</f>
        <v>0</v>
      </c>
      <c r="M239" s="61">
        <f t="shared" si="44"/>
        <v>3294</v>
      </c>
      <c r="N239" s="59">
        <f>N243+N255+N264+N269+N279+N287+N303+N309+N317+N323+N329</f>
        <v>3294</v>
      </c>
      <c r="O239" s="59">
        <f>O243+O255+O264+O269+O279+O287+O303+O309+O317+O323+O329</f>
        <v>0</v>
      </c>
      <c r="P239" s="59">
        <f>P243+P255+P264+P269+P279+P287+P303+P309+P317+P323+P329</f>
        <v>0</v>
      </c>
      <c r="Q239" s="61">
        <f t="shared" si="45"/>
        <v>3294</v>
      </c>
      <c r="R239" s="59">
        <f>R243+R255+R264+R269+R279+R287+R303+R309+R317+R323+R329</f>
        <v>3294</v>
      </c>
      <c r="S239" s="59">
        <f>S243+S255+S264+S269+S279+S287+S303+S309+S317+S323+S329</f>
        <v>0</v>
      </c>
      <c r="T239" s="59">
        <f>T243+T255+T264+T269+T279+T287+T303+T309+T317+T323+T329</f>
        <v>0</v>
      </c>
    </row>
    <row r="240" spans="2:21" ht="18" x14ac:dyDescent="0.25">
      <c r="B240" s="30" t="s">
        <v>117</v>
      </c>
      <c r="C240" s="31"/>
      <c r="D240" s="53" t="s">
        <v>116</v>
      </c>
      <c r="E240" s="32">
        <f t="shared" si="42"/>
        <v>22500</v>
      </c>
      <c r="F240" s="33">
        <f>SUM(F244:F251)</f>
        <v>22500</v>
      </c>
      <c r="G240" s="33">
        <f>SUM(G244:G250)</f>
        <v>0</v>
      </c>
      <c r="H240" s="33">
        <f>SUM(H244:H250)</f>
        <v>0</v>
      </c>
      <c r="I240" s="32">
        <f t="shared" si="43"/>
        <v>24000</v>
      </c>
      <c r="J240" s="33">
        <f>SUM(J244:J251)</f>
        <v>24000</v>
      </c>
      <c r="K240" s="33">
        <f>SUM(K244:K250)</f>
        <v>0</v>
      </c>
      <c r="L240" s="33">
        <f>SUM(L244:L250)</f>
        <v>0</v>
      </c>
      <c r="M240" s="32">
        <f t="shared" si="44"/>
        <v>27000</v>
      </c>
      <c r="N240" s="33">
        <f>SUM(N244:N251)</f>
        <v>27000</v>
      </c>
      <c r="O240" s="33">
        <f>SUM(O244:O250)</f>
        <v>0</v>
      </c>
      <c r="P240" s="33">
        <f>SUM(P244:P250)</f>
        <v>0</v>
      </c>
      <c r="Q240" s="32">
        <f t="shared" si="45"/>
        <v>28000</v>
      </c>
      <c r="R240" s="33">
        <f>SUM(R244:R251)</f>
        <v>28000</v>
      </c>
      <c r="S240" s="33">
        <f>SUM(S244:S250)</f>
        <v>0</v>
      </c>
      <c r="T240" s="33">
        <f>SUM(T244:T250)</f>
        <v>0</v>
      </c>
      <c r="U240" s="81"/>
    </row>
    <row r="241" spans="2:21" ht="18" x14ac:dyDescent="0.25">
      <c r="B241" s="41"/>
      <c r="C241" s="42"/>
      <c r="D241" s="43" t="s">
        <v>151</v>
      </c>
      <c r="E241" s="36">
        <f t="shared" si="42"/>
        <v>0</v>
      </c>
      <c r="F241" s="36">
        <f>SUM(F242:F243)</f>
        <v>0</v>
      </c>
      <c r="G241" s="36">
        <f>SUM(G242:G243)</f>
        <v>0</v>
      </c>
      <c r="H241" s="36">
        <f>SUM(H242:H243)</f>
        <v>0</v>
      </c>
      <c r="I241" s="36">
        <f t="shared" si="43"/>
        <v>0</v>
      </c>
      <c r="J241" s="36">
        <f>SUM(J242:J243)</f>
        <v>0</v>
      </c>
      <c r="K241" s="36">
        <f>SUM(K242:K243)</f>
        <v>0</v>
      </c>
      <c r="L241" s="36">
        <f>SUM(L242:L243)</f>
        <v>0</v>
      </c>
      <c r="M241" s="36">
        <f t="shared" si="44"/>
        <v>0</v>
      </c>
      <c r="N241" s="36">
        <f>SUM(N242:N243)</f>
        <v>0</v>
      </c>
      <c r="O241" s="36">
        <f>SUM(O242:O243)</f>
        <v>0</v>
      </c>
      <c r="P241" s="36">
        <f>SUM(P242:P243)</f>
        <v>0</v>
      </c>
      <c r="Q241" s="36">
        <f t="shared" si="45"/>
        <v>0</v>
      </c>
      <c r="R241" s="36">
        <f>SUM(R242:R243)</f>
        <v>0</v>
      </c>
      <c r="S241" s="36">
        <f>SUM(S242:S243)</f>
        <v>0</v>
      </c>
      <c r="T241" s="36">
        <f>SUM(T242:T243)</f>
        <v>0</v>
      </c>
    </row>
    <row r="242" spans="2:21" ht="18" x14ac:dyDescent="0.25">
      <c r="B242" s="41"/>
      <c r="C242" s="42"/>
      <c r="D242" s="44" t="s">
        <v>335</v>
      </c>
      <c r="E242" s="37">
        <f t="shared" si="42"/>
        <v>0</v>
      </c>
      <c r="F242" s="37">
        <v>0</v>
      </c>
      <c r="G242" s="37">
        <v>0</v>
      </c>
      <c r="H242" s="37">
        <v>0</v>
      </c>
      <c r="I242" s="37">
        <f t="shared" si="43"/>
        <v>0</v>
      </c>
      <c r="J242" s="37">
        <v>0</v>
      </c>
      <c r="K242" s="37">
        <v>0</v>
      </c>
      <c r="L242" s="37">
        <v>0</v>
      </c>
      <c r="M242" s="37">
        <f t="shared" si="44"/>
        <v>0</v>
      </c>
      <c r="N242" s="37">
        <v>0</v>
      </c>
      <c r="O242" s="37">
        <v>0</v>
      </c>
      <c r="P242" s="37">
        <v>0</v>
      </c>
      <c r="Q242" s="37">
        <f t="shared" si="45"/>
        <v>0</v>
      </c>
      <c r="R242" s="37">
        <v>0</v>
      </c>
      <c r="S242" s="37">
        <v>0</v>
      </c>
      <c r="T242" s="37">
        <v>0</v>
      </c>
    </row>
    <row r="243" spans="2:21" ht="18" x14ac:dyDescent="0.25">
      <c r="B243" s="41"/>
      <c r="C243" s="42"/>
      <c r="D243" s="44" t="s">
        <v>155</v>
      </c>
      <c r="E243" s="36">
        <f t="shared" si="42"/>
        <v>0</v>
      </c>
      <c r="F243" s="37">
        <v>0</v>
      </c>
      <c r="G243" s="37">
        <v>0</v>
      </c>
      <c r="H243" s="37">
        <v>0</v>
      </c>
      <c r="I243" s="36">
        <f t="shared" si="43"/>
        <v>0</v>
      </c>
      <c r="J243" s="37">
        <v>0</v>
      </c>
      <c r="K243" s="37">
        <v>0</v>
      </c>
      <c r="L243" s="37">
        <v>0</v>
      </c>
      <c r="M243" s="36">
        <f t="shared" si="44"/>
        <v>0</v>
      </c>
      <c r="N243" s="37">
        <v>0</v>
      </c>
      <c r="O243" s="37">
        <v>0</v>
      </c>
      <c r="P243" s="37">
        <v>0</v>
      </c>
      <c r="Q243" s="36">
        <f t="shared" si="45"/>
        <v>0</v>
      </c>
      <c r="R243" s="37">
        <v>0</v>
      </c>
      <c r="S243" s="37">
        <v>0</v>
      </c>
      <c r="T243" s="37">
        <v>0</v>
      </c>
    </row>
    <row r="244" spans="2:21" x14ac:dyDescent="0.25">
      <c r="B244" s="38"/>
      <c r="C244" s="60" t="s">
        <v>244</v>
      </c>
      <c r="D244" s="62" t="s">
        <v>355</v>
      </c>
      <c r="E244" s="40">
        <f t="shared" si="42"/>
        <v>7071</v>
      </c>
      <c r="F244" s="45">
        <f>5571+1500</f>
        <v>7071</v>
      </c>
      <c r="G244" s="45">
        <v>0</v>
      </c>
      <c r="H244" s="45">
        <v>0</v>
      </c>
      <c r="I244" s="40">
        <f t="shared" si="43"/>
        <v>7100</v>
      </c>
      <c r="J244" s="45">
        <v>7100</v>
      </c>
      <c r="K244" s="45">
        <v>0</v>
      </c>
      <c r="L244" s="45">
        <v>0</v>
      </c>
      <c r="M244" s="40">
        <f t="shared" si="44"/>
        <v>7900</v>
      </c>
      <c r="N244" s="45">
        <v>7900</v>
      </c>
      <c r="O244" s="45">
        <v>0</v>
      </c>
      <c r="P244" s="45">
        <v>0</v>
      </c>
      <c r="Q244" s="40">
        <f t="shared" si="45"/>
        <v>9000</v>
      </c>
      <c r="R244" s="45">
        <v>9000</v>
      </c>
      <c r="S244" s="45">
        <v>0</v>
      </c>
      <c r="T244" s="45">
        <v>0</v>
      </c>
    </row>
    <row r="245" spans="2:21" x14ac:dyDescent="0.25">
      <c r="B245" s="38"/>
      <c r="C245" s="60" t="s">
        <v>245</v>
      </c>
      <c r="D245" s="39" t="s">
        <v>246</v>
      </c>
      <c r="E245" s="40">
        <f t="shared" si="42"/>
        <v>78</v>
      </c>
      <c r="F245" s="45">
        <v>78</v>
      </c>
      <c r="G245" s="45">
        <v>0</v>
      </c>
      <c r="H245" s="45">
        <v>0</v>
      </c>
      <c r="I245" s="40">
        <f t="shared" si="43"/>
        <v>80</v>
      </c>
      <c r="J245" s="45">
        <v>80</v>
      </c>
      <c r="K245" s="45">
        <v>0</v>
      </c>
      <c r="L245" s="45">
        <v>0</v>
      </c>
      <c r="M245" s="40">
        <f t="shared" si="44"/>
        <v>100</v>
      </c>
      <c r="N245" s="45">
        <v>100</v>
      </c>
      <c r="O245" s="45">
        <v>0</v>
      </c>
      <c r="P245" s="45">
        <v>0</v>
      </c>
      <c r="Q245" s="40">
        <f t="shared" si="45"/>
        <v>100</v>
      </c>
      <c r="R245" s="45">
        <v>100</v>
      </c>
      <c r="S245" s="45">
        <v>0</v>
      </c>
      <c r="T245" s="45">
        <v>0</v>
      </c>
    </row>
    <row r="246" spans="2:21" x14ac:dyDescent="0.25">
      <c r="B246" s="38"/>
      <c r="C246" s="60" t="s">
        <v>247</v>
      </c>
      <c r="D246" s="39" t="s">
        <v>248</v>
      </c>
      <c r="E246" s="40">
        <f t="shared" si="42"/>
        <v>151</v>
      </c>
      <c r="F246" s="45">
        <v>151</v>
      </c>
      <c r="G246" s="45">
        <v>0</v>
      </c>
      <c r="H246" s="45">
        <v>0</v>
      </c>
      <c r="I246" s="40">
        <f t="shared" si="43"/>
        <v>200</v>
      </c>
      <c r="J246" s="45">
        <v>200</v>
      </c>
      <c r="K246" s="45">
        <v>0</v>
      </c>
      <c r="L246" s="45">
        <v>0</v>
      </c>
      <c r="M246" s="40">
        <f t="shared" si="44"/>
        <v>210</v>
      </c>
      <c r="N246" s="45">
        <v>210</v>
      </c>
      <c r="O246" s="45">
        <v>0</v>
      </c>
      <c r="P246" s="45">
        <v>0</v>
      </c>
      <c r="Q246" s="40">
        <f t="shared" si="45"/>
        <v>210</v>
      </c>
      <c r="R246" s="45">
        <v>210</v>
      </c>
      <c r="S246" s="45">
        <v>0</v>
      </c>
      <c r="T246" s="45">
        <v>0</v>
      </c>
    </row>
    <row r="247" spans="2:21" x14ac:dyDescent="0.25">
      <c r="B247" s="38"/>
      <c r="C247" s="60" t="s">
        <v>249</v>
      </c>
      <c r="D247" s="62" t="s">
        <v>356</v>
      </c>
      <c r="E247" s="40">
        <f t="shared" si="42"/>
        <v>662</v>
      </c>
      <c r="F247" s="45">
        <v>662</v>
      </c>
      <c r="G247" s="45">
        <v>0</v>
      </c>
      <c r="H247" s="45">
        <v>0</v>
      </c>
      <c r="I247" s="40">
        <f t="shared" si="43"/>
        <v>800</v>
      </c>
      <c r="J247" s="45">
        <v>800</v>
      </c>
      <c r="K247" s="45">
        <v>0</v>
      </c>
      <c r="L247" s="45">
        <v>0</v>
      </c>
      <c r="M247" s="40">
        <f t="shared" si="44"/>
        <v>900</v>
      </c>
      <c r="N247" s="45">
        <v>900</v>
      </c>
      <c r="O247" s="45">
        <v>0</v>
      </c>
      <c r="P247" s="45">
        <v>0</v>
      </c>
      <c r="Q247" s="40">
        <f t="shared" si="45"/>
        <v>900</v>
      </c>
      <c r="R247" s="45">
        <v>900</v>
      </c>
      <c r="S247" s="45">
        <v>0</v>
      </c>
      <c r="T247" s="45">
        <v>0</v>
      </c>
    </row>
    <row r="248" spans="2:21" ht="30" x14ac:dyDescent="0.25">
      <c r="B248" s="38"/>
      <c r="C248" s="60" t="s">
        <v>250</v>
      </c>
      <c r="D248" s="39" t="s">
        <v>251</v>
      </c>
      <c r="E248" s="40">
        <f t="shared" si="42"/>
        <v>937.2</v>
      </c>
      <c r="F248" s="45">
        <v>937.2</v>
      </c>
      <c r="G248" s="45">
        <v>0</v>
      </c>
      <c r="H248" s="45">
        <v>0</v>
      </c>
      <c r="I248" s="40">
        <f t="shared" si="43"/>
        <v>1200</v>
      </c>
      <c r="J248" s="45">
        <v>1200</v>
      </c>
      <c r="K248" s="45">
        <v>0</v>
      </c>
      <c r="L248" s="45">
        <v>0</v>
      </c>
      <c r="M248" s="40">
        <f t="shared" si="44"/>
        <v>1704</v>
      </c>
      <c r="N248" s="45">
        <v>1704</v>
      </c>
      <c r="O248" s="45">
        <v>0</v>
      </c>
      <c r="P248" s="45">
        <v>0</v>
      </c>
      <c r="Q248" s="40">
        <f t="shared" si="45"/>
        <v>1820</v>
      </c>
      <c r="R248" s="45">
        <v>1820</v>
      </c>
      <c r="S248" s="45">
        <v>0</v>
      </c>
      <c r="T248" s="45">
        <v>0</v>
      </c>
    </row>
    <row r="249" spans="2:21" ht="30" x14ac:dyDescent="0.25">
      <c r="B249" s="38"/>
      <c r="C249" s="60" t="s">
        <v>252</v>
      </c>
      <c r="D249" s="39" t="s">
        <v>357</v>
      </c>
      <c r="E249" s="40">
        <f t="shared" si="42"/>
        <v>12630.8</v>
      </c>
      <c r="F249" s="45">
        <v>12630.8</v>
      </c>
      <c r="G249" s="45">
        <v>0</v>
      </c>
      <c r="H249" s="45">
        <v>0</v>
      </c>
      <c r="I249" s="40">
        <f t="shared" si="43"/>
        <v>13500</v>
      </c>
      <c r="J249" s="45">
        <v>13500</v>
      </c>
      <c r="K249" s="45">
        <v>0</v>
      </c>
      <c r="L249" s="45">
        <v>0</v>
      </c>
      <c r="M249" s="40">
        <f t="shared" si="44"/>
        <v>15016</v>
      </c>
      <c r="N249" s="45">
        <v>15016</v>
      </c>
      <c r="O249" s="45">
        <v>0</v>
      </c>
      <c r="P249" s="45">
        <v>0</v>
      </c>
      <c r="Q249" s="40">
        <f t="shared" si="45"/>
        <v>14800</v>
      </c>
      <c r="R249" s="45">
        <v>14800</v>
      </c>
      <c r="S249" s="45">
        <v>0</v>
      </c>
      <c r="T249" s="45">
        <v>0</v>
      </c>
    </row>
    <row r="250" spans="2:21" ht="30" x14ac:dyDescent="0.25">
      <c r="B250" s="38"/>
      <c r="C250" s="60" t="s">
        <v>253</v>
      </c>
      <c r="D250" s="39" t="s">
        <v>360</v>
      </c>
      <c r="E250" s="40">
        <f t="shared" si="42"/>
        <v>620</v>
      </c>
      <c r="F250" s="45">
        <v>620</v>
      </c>
      <c r="G250" s="45">
        <v>0</v>
      </c>
      <c r="H250" s="45">
        <v>0</v>
      </c>
      <c r="I250" s="40">
        <f t="shared" si="43"/>
        <v>620</v>
      </c>
      <c r="J250" s="45">
        <v>620</v>
      </c>
      <c r="K250" s="45">
        <v>0</v>
      </c>
      <c r="L250" s="45">
        <v>0</v>
      </c>
      <c r="M250" s="40">
        <f t="shared" si="44"/>
        <v>620</v>
      </c>
      <c r="N250" s="45">
        <v>620</v>
      </c>
      <c r="O250" s="45">
        <v>0</v>
      </c>
      <c r="P250" s="45">
        <v>0</v>
      </c>
      <c r="Q250" s="40">
        <f t="shared" si="45"/>
        <v>620</v>
      </c>
      <c r="R250" s="45">
        <v>620</v>
      </c>
      <c r="S250" s="45">
        <v>0</v>
      </c>
      <c r="T250" s="45">
        <v>0</v>
      </c>
    </row>
    <row r="251" spans="2:21" ht="30" x14ac:dyDescent="0.25">
      <c r="B251" s="38"/>
      <c r="C251" s="60" t="s">
        <v>358</v>
      </c>
      <c r="D251" s="39" t="s">
        <v>359</v>
      </c>
      <c r="E251" s="40">
        <f t="shared" si="42"/>
        <v>350</v>
      </c>
      <c r="F251" s="45">
        <v>350</v>
      </c>
      <c r="G251" s="45">
        <v>0</v>
      </c>
      <c r="H251" s="45">
        <v>0</v>
      </c>
      <c r="I251" s="40">
        <f t="shared" si="43"/>
        <v>500</v>
      </c>
      <c r="J251" s="45">
        <v>500</v>
      </c>
      <c r="K251" s="45">
        <v>0</v>
      </c>
      <c r="L251" s="45">
        <v>0</v>
      </c>
      <c r="M251" s="40">
        <f t="shared" si="44"/>
        <v>550</v>
      </c>
      <c r="N251" s="45">
        <v>550</v>
      </c>
      <c r="O251" s="45">
        <v>0</v>
      </c>
      <c r="P251" s="45">
        <v>0</v>
      </c>
      <c r="Q251" s="40">
        <f t="shared" si="45"/>
        <v>550</v>
      </c>
      <c r="R251" s="45">
        <v>550</v>
      </c>
      <c r="S251" s="45">
        <v>0</v>
      </c>
      <c r="T251" s="45">
        <v>0</v>
      </c>
    </row>
    <row r="252" spans="2:21" ht="18" x14ac:dyDescent="0.25">
      <c r="B252" s="30" t="s">
        <v>118</v>
      </c>
      <c r="C252" s="31"/>
      <c r="D252" s="53" t="s">
        <v>119</v>
      </c>
      <c r="E252" s="32">
        <f t="shared" si="42"/>
        <v>14689</v>
      </c>
      <c r="F252" s="33">
        <f>SUM(F256:F260)</f>
        <v>14689</v>
      </c>
      <c r="G252" s="33">
        <f>SUM(G256:G260)</f>
        <v>0</v>
      </c>
      <c r="H252" s="33">
        <f>SUM(H256:H260)</f>
        <v>0</v>
      </c>
      <c r="I252" s="32">
        <f t="shared" si="43"/>
        <v>15000</v>
      </c>
      <c r="J252" s="33">
        <f>SUM(J256:J260)</f>
        <v>15000</v>
      </c>
      <c r="K252" s="33">
        <f>SUM(K256:K260)</f>
        <v>0</v>
      </c>
      <c r="L252" s="33">
        <f>SUM(L256:L260)</f>
        <v>0</v>
      </c>
      <c r="M252" s="32">
        <f t="shared" si="44"/>
        <v>16000</v>
      </c>
      <c r="N252" s="33">
        <f>SUM(N256:N260)</f>
        <v>16000</v>
      </c>
      <c r="O252" s="33">
        <f>SUM(O256:O260)</f>
        <v>0</v>
      </c>
      <c r="P252" s="33">
        <f>SUM(P256:P260)</f>
        <v>0</v>
      </c>
      <c r="Q252" s="32">
        <f t="shared" si="45"/>
        <v>17000</v>
      </c>
      <c r="R252" s="33">
        <f>SUM(R256:R260)</f>
        <v>17000</v>
      </c>
      <c r="S252" s="33">
        <f>SUM(S256:S260)</f>
        <v>0</v>
      </c>
      <c r="T252" s="33">
        <f>SUM(T256:T260)</f>
        <v>0</v>
      </c>
      <c r="U252" s="81"/>
    </row>
    <row r="253" spans="2:21" ht="18" x14ac:dyDescent="0.25">
      <c r="B253" s="41"/>
      <c r="C253" s="42"/>
      <c r="D253" s="43" t="s">
        <v>151</v>
      </c>
      <c r="E253" s="36">
        <f t="shared" si="42"/>
        <v>0</v>
      </c>
      <c r="F253" s="36">
        <f>SUM(F254:F255)</f>
        <v>0</v>
      </c>
      <c r="G253" s="36">
        <f>SUM(G254:G255)</f>
        <v>0</v>
      </c>
      <c r="H253" s="36">
        <f>SUM(H254:H255)</f>
        <v>0</v>
      </c>
      <c r="I253" s="36">
        <f t="shared" si="43"/>
        <v>0</v>
      </c>
      <c r="J253" s="36">
        <f>SUM(J254:J255)</f>
        <v>0</v>
      </c>
      <c r="K253" s="36">
        <f>SUM(K254:K255)</f>
        <v>0</v>
      </c>
      <c r="L253" s="36">
        <f>SUM(L254:L255)</f>
        <v>0</v>
      </c>
      <c r="M253" s="36">
        <f t="shared" si="44"/>
        <v>0</v>
      </c>
      <c r="N253" s="36">
        <f>SUM(N254:N255)</f>
        <v>0</v>
      </c>
      <c r="O253" s="36">
        <f>SUM(O254:O255)</f>
        <v>0</v>
      </c>
      <c r="P253" s="36">
        <f>SUM(P254:P255)</f>
        <v>0</v>
      </c>
      <c r="Q253" s="36">
        <f t="shared" si="45"/>
        <v>0</v>
      </c>
      <c r="R253" s="36">
        <f>SUM(R254:R255)</f>
        <v>0</v>
      </c>
      <c r="S253" s="36">
        <f>SUM(S254:S255)</f>
        <v>0</v>
      </c>
      <c r="T253" s="36">
        <f>SUM(T254:T255)</f>
        <v>0</v>
      </c>
    </row>
    <row r="254" spans="2:21" ht="18" x14ac:dyDescent="0.25">
      <c r="B254" s="41"/>
      <c r="C254" s="42"/>
      <c r="D254" s="44" t="s">
        <v>335</v>
      </c>
      <c r="E254" s="37">
        <f t="shared" si="42"/>
        <v>0</v>
      </c>
      <c r="F254" s="37">
        <v>0</v>
      </c>
      <c r="G254" s="37">
        <v>0</v>
      </c>
      <c r="H254" s="37">
        <v>0</v>
      </c>
      <c r="I254" s="37">
        <f t="shared" si="43"/>
        <v>0</v>
      </c>
      <c r="J254" s="37">
        <v>0</v>
      </c>
      <c r="K254" s="37">
        <v>0</v>
      </c>
      <c r="L254" s="37">
        <v>0</v>
      </c>
      <c r="M254" s="37">
        <f t="shared" si="44"/>
        <v>0</v>
      </c>
      <c r="N254" s="37">
        <v>0</v>
      </c>
      <c r="O254" s="37">
        <v>0</v>
      </c>
      <c r="P254" s="37">
        <v>0</v>
      </c>
      <c r="Q254" s="37">
        <f t="shared" si="45"/>
        <v>0</v>
      </c>
      <c r="R254" s="37">
        <v>0</v>
      </c>
      <c r="S254" s="37">
        <v>0</v>
      </c>
      <c r="T254" s="37">
        <v>0</v>
      </c>
    </row>
    <row r="255" spans="2:21" ht="18" x14ac:dyDescent="0.25">
      <c r="B255" s="41"/>
      <c r="C255" s="42"/>
      <c r="D255" s="44" t="s">
        <v>155</v>
      </c>
      <c r="E255" s="36">
        <f t="shared" si="42"/>
        <v>0</v>
      </c>
      <c r="F255" s="37">
        <v>0</v>
      </c>
      <c r="G255" s="37">
        <v>0</v>
      </c>
      <c r="H255" s="37">
        <v>0</v>
      </c>
      <c r="I255" s="36">
        <f t="shared" si="43"/>
        <v>0</v>
      </c>
      <c r="J255" s="37">
        <v>0</v>
      </c>
      <c r="K255" s="37">
        <v>0</v>
      </c>
      <c r="L255" s="37">
        <v>0</v>
      </c>
      <c r="M255" s="36">
        <f t="shared" si="44"/>
        <v>0</v>
      </c>
      <c r="N255" s="37">
        <v>0</v>
      </c>
      <c r="O255" s="37">
        <v>0</v>
      </c>
      <c r="P255" s="37">
        <v>0</v>
      </c>
      <c r="Q255" s="36">
        <f t="shared" si="45"/>
        <v>0</v>
      </c>
      <c r="R255" s="37">
        <v>0</v>
      </c>
      <c r="S255" s="37">
        <v>0</v>
      </c>
      <c r="T255" s="37">
        <v>0</v>
      </c>
    </row>
    <row r="256" spans="2:21" ht="30" x14ac:dyDescent="0.25">
      <c r="B256" s="38"/>
      <c r="C256" s="60" t="s">
        <v>254</v>
      </c>
      <c r="D256" s="39" t="s">
        <v>255</v>
      </c>
      <c r="E256" s="40">
        <f t="shared" si="42"/>
        <v>1460</v>
      </c>
      <c r="F256" s="45">
        <v>1460</v>
      </c>
      <c r="G256" s="45">
        <v>0</v>
      </c>
      <c r="H256" s="45">
        <v>0</v>
      </c>
      <c r="I256" s="40">
        <f t="shared" si="43"/>
        <v>1600</v>
      </c>
      <c r="J256" s="45">
        <v>1600</v>
      </c>
      <c r="K256" s="45">
        <v>0</v>
      </c>
      <c r="L256" s="45">
        <v>0</v>
      </c>
      <c r="M256" s="40">
        <f t="shared" si="44"/>
        <v>2000</v>
      </c>
      <c r="N256" s="45">
        <v>2000</v>
      </c>
      <c r="O256" s="45">
        <v>0</v>
      </c>
      <c r="P256" s="45">
        <v>0</v>
      </c>
      <c r="Q256" s="40">
        <f t="shared" si="45"/>
        <v>2000</v>
      </c>
      <c r="R256" s="45">
        <v>2000</v>
      </c>
      <c r="S256" s="45">
        <v>0</v>
      </c>
      <c r="T256" s="45">
        <v>0</v>
      </c>
    </row>
    <row r="257" spans="2:21" x14ac:dyDescent="0.25">
      <c r="B257" s="38"/>
      <c r="C257" s="60" t="s">
        <v>256</v>
      </c>
      <c r="D257" s="39" t="s">
        <v>257</v>
      </c>
      <c r="E257" s="40">
        <f t="shared" si="42"/>
        <v>820</v>
      </c>
      <c r="F257" s="45">
        <v>820</v>
      </c>
      <c r="G257" s="45">
        <v>0</v>
      </c>
      <c r="H257" s="45">
        <v>0</v>
      </c>
      <c r="I257" s="40">
        <f t="shared" si="43"/>
        <v>896</v>
      </c>
      <c r="J257" s="45">
        <f>903.6-7.6</f>
        <v>896</v>
      </c>
      <c r="K257" s="45">
        <v>0</v>
      </c>
      <c r="L257" s="45">
        <v>0</v>
      </c>
      <c r="M257" s="40">
        <f t="shared" si="44"/>
        <v>896</v>
      </c>
      <c r="N257" s="45">
        <f>903.6-7.6</f>
        <v>896</v>
      </c>
      <c r="O257" s="45">
        <v>0</v>
      </c>
      <c r="P257" s="45">
        <v>0</v>
      </c>
      <c r="Q257" s="40">
        <f t="shared" si="45"/>
        <v>896</v>
      </c>
      <c r="R257" s="45">
        <f>903.6-7.6</f>
        <v>896</v>
      </c>
      <c r="S257" s="45">
        <v>0</v>
      </c>
      <c r="T257" s="45">
        <v>0</v>
      </c>
    </row>
    <row r="258" spans="2:21" ht="30" x14ac:dyDescent="0.25">
      <c r="B258" s="38"/>
      <c r="C258" s="60" t="s">
        <v>258</v>
      </c>
      <c r="D258" s="39" t="s">
        <v>259</v>
      </c>
      <c r="E258" s="40">
        <f t="shared" si="42"/>
        <v>11995</v>
      </c>
      <c r="F258" s="45">
        <v>11995</v>
      </c>
      <c r="G258" s="45">
        <v>0</v>
      </c>
      <c r="H258" s="45">
        <v>0</v>
      </c>
      <c r="I258" s="40">
        <f t="shared" si="43"/>
        <v>12000</v>
      </c>
      <c r="J258" s="45">
        <v>12000</v>
      </c>
      <c r="K258" s="45">
        <v>0</v>
      </c>
      <c r="L258" s="45">
        <v>0</v>
      </c>
      <c r="M258" s="40">
        <f t="shared" si="44"/>
        <v>12600</v>
      </c>
      <c r="N258" s="45">
        <v>12600</v>
      </c>
      <c r="O258" s="45">
        <v>0</v>
      </c>
      <c r="P258" s="45">
        <v>0</v>
      </c>
      <c r="Q258" s="40">
        <f t="shared" si="45"/>
        <v>13600</v>
      </c>
      <c r="R258" s="45">
        <v>13600</v>
      </c>
      <c r="S258" s="45">
        <v>0</v>
      </c>
      <c r="T258" s="45">
        <v>0</v>
      </c>
    </row>
    <row r="259" spans="2:21" ht="30" x14ac:dyDescent="0.25">
      <c r="B259" s="38"/>
      <c r="C259" s="60" t="s">
        <v>260</v>
      </c>
      <c r="D259" s="39" t="s">
        <v>261</v>
      </c>
      <c r="E259" s="40">
        <f t="shared" si="42"/>
        <v>210</v>
      </c>
      <c r="F259" s="45">
        <v>210</v>
      </c>
      <c r="G259" s="45">
        <v>0</v>
      </c>
      <c r="H259" s="45">
        <v>0</v>
      </c>
      <c r="I259" s="40">
        <f t="shared" si="43"/>
        <v>300</v>
      </c>
      <c r="J259" s="45">
        <v>300</v>
      </c>
      <c r="K259" s="45">
        <v>0</v>
      </c>
      <c r="L259" s="45">
        <v>0</v>
      </c>
      <c r="M259" s="40">
        <f t="shared" si="44"/>
        <v>300</v>
      </c>
      <c r="N259" s="45">
        <v>300</v>
      </c>
      <c r="O259" s="45">
        <v>0</v>
      </c>
      <c r="P259" s="45">
        <v>0</v>
      </c>
      <c r="Q259" s="40">
        <f t="shared" si="45"/>
        <v>300</v>
      </c>
      <c r="R259" s="45">
        <v>300</v>
      </c>
      <c r="S259" s="45">
        <v>0</v>
      </c>
      <c r="T259" s="45">
        <v>0</v>
      </c>
    </row>
    <row r="260" spans="2:21" ht="30" x14ac:dyDescent="0.25">
      <c r="B260" s="38"/>
      <c r="C260" s="60" t="s">
        <v>262</v>
      </c>
      <c r="D260" s="39" t="s">
        <v>263</v>
      </c>
      <c r="E260" s="40">
        <f t="shared" si="42"/>
        <v>204</v>
      </c>
      <c r="F260" s="45">
        <v>204</v>
      </c>
      <c r="G260" s="45">
        <v>0</v>
      </c>
      <c r="H260" s="45">
        <v>0</v>
      </c>
      <c r="I260" s="40">
        <f t="shared" si="43"/>
        <v>204</v>
      </c>
      <c r="J260" s="45">
        <v>204</v>
      </c>
      <c r="K260" s="45">
        <v>0</v>
      </c>
      <c r="L260" s="45">
        <v>0</v>
      </c>
      <c r="M260" s="40">
        <f t="shared" si="44"/>
        <v>204</v>
      </c>
      <c r="N260" s="45">
        <v>204</v>
      </c>
      <c r="O260" s="45">
        <v>0</v>
      </c>
      <c r="P260" s="45">
        <v>0</v>
      </c>
      <c r="Q260" s="40">
        <f t="shared" si="45"/>
        <v>204</v>
      </c>
      <c r="R260" s="45">
        <v>204</v>
      </c>
      <c r="S260" s="45">
        <v>0</v>
      </c>
      <c r="T260" s="45">
        <v>0</v>
      </c>
    </row>
    <row r="261" spans="2:21" ht="48.75" customHeight="1" x14ac:dyDescent="0.25">
      <c r="B261" s="30" t="s">
        <v>120</v>
      </c>
      <c r="C261" s="31"/>
      <c r="D261" s="53" t="s">
        <v>121</v>
      </c>
      <c r="E261" s="32">
        <f t="shared" si="42"/>
        <v>2000</v>
      </c>
      <c r="F261" s="33">
        <f t="shared" ref="F261:P261" si="46">F265</f>
        <v>2000</v>
      </c>
      <c r="G261" s="33">
        <f t="shared" si="46"/>
        <v>0</v>
      </c>
      <c r="H261" s="33">
        <f t="shared" si="46"/>
        <v>0</v>
      </c>
      <c r="I261" s="32">
        <f t="shared" si="43"/>
        <v>2000</v>
      </c>
      <c r="J261" s="33">
        <f t="shared" si="46"/>
        <v>2000</v>
      </c>
      <c r="K261" s="33">
        <f t="shared" si="46"/>
        <v>0</v>
      </c>
      <c r="L261" s="33">
        <f t="shared" si="46"/>
        <v>0</v>
      </c>
      <c r="M261" s="32">
        <f t="shared" si="44"/>
        <v>2500</v>
      </c>
      <c r="N261" s="33">
        <f t="shared" si="46"/>
        <v>2500</v>
      </c>
      <c r="O261" s="33">
        <f t="shared" si="46"/>
        <v>0</v>
      </c>
      <c r="P261" s="33">
        <f t="shared" si="46"/>
        <v>0</v>
      </c>
      <c r="Q261" s="32">
        <f t="shared" si="45"/>
        <v>2500</v>
      </c>
      <c r="R261" s="33">
        <f>R265</f>
        <v>2500</v>
      </c>
      <c r="S261" s="33">
        <f>S265</f>
        <v>0</v>
      </c>
      <c r="T261" s="33">
        <f>T265</f>
        <v>0</v>
      </c>
      <c r="U261" s="81"/>
    </row>
    <row r="262" spans="2:21" ht="18" x14ac:dyDescent="0.25">
      <c r="B262" s="41"/>
      <c r="C262" s="42"/>
      <c r="D262" s="43" t="s">
        <v>151</v>
      </c>
      <c r="E262" s="36">
        <f t="shared" si="42"/>
        <v>0</v>
      </c>
      <c r="F262" s="36">
        <f>SUM(F263:F264)</f>
        <v>0</v>
      </c>
      <c r="G262" s="36">
        <f>SUM(G263:G264)</f>
        <v>0</v>
      </c>
      <c r="H262" s="36">
        <f>SUM(H263:H264)</f>
        <v>0</v>
      </c>
      <c r="I262" s="36">
        <f t="shared" si="43"/>
        <v>0</v>
      </c>
      <c r="J262" s="36">
        <f>SUM(J263:J264)</f>
        <v>0</v>
      </c>
      <c r="K262" s="36">
        <f>SUM(K263:K264)</f>
        <v>0</v>
      </c>
      <c r="L262" s="36">
        <f>SUM(L263:L264)</f>
        <v>0</v>
      </c>
      <c r="M262" s="36">
        <f t="shared" si="44"/>
        <v>0</v>
      </c>
      <c r="N262" s="36">
        <f>SUM(N263:N264)</f>
        <v>0</v>
      </c>
      <c r="O262" s="36">
        <f>SUM(O263:O264)</f>
        <v>0</v>
      </c>
      <c r="P262" s="36">
        <f>SUM(P263:P264)</f>
        <v>0</v>
      </c>
      <c r="Q262" s="36">
        <f t="shared" si="45"/>
        <v>0</v>
      </c>
      <c r="R262" s="36">
        <f>SUM(R263:R264)</f>
        <v>0</v>
      </c>
      <c r="S262" s="36">
        <f>SUM(S263:S264)</f>
        <v>0</v>
      </c>
      <c r="T262" s="36">
        <f>SUM(T263:T264)</f>
        <v>0</v>
      </c>
    </row>
    <row r="263" spans="2:21" ht="18" x14ac:dyDescent="0.25">
      <c r="B263" s="41"/>
      <c r="C263" s="42"/>
      <c r="D263" s="44" t="s">
        <v>335</v>
      </c>
      <c r="E263" s="37">
        <f t="shared" si="42"/>
        <v>0</v>
      </c>
      <c r="F263" s="37">
        <v>0</v>
      </c>
      <c r="G263" s="37">
        <v>0</v>
      </c>
      <c r="H263" s="37">
        <v>0</v>
      </c>
      <c r="I263" s="37">
        <f t="shared" si="43"/>
        <v>0</v>
      </c>
      <c r="J263" s="37">
        <v>0</v>
      </c>
      <c r="K263" s="37">
        <v>0</v>
      </c>
      <c r="L263" s="37">
        <v>0</v>
      </c>
      <c r="M263" s="37">
        <f t="shared" si="44"/>
        <v>0</v>
      </c>
      <c r="N263" s="37">
        <v>0</v>
      </c>
      <c r="O263" s="37">
        <v>0</v>
      </c>
      <c r="P263" s="37">
        <v>0</v>
      </c>
      <c r="Q263" s="37">
        <f t="shared" si="45"/>
        <v>0</v>
      </c>
      <c r="R263" s="37">
        <v>0</v>
      </c>
      <c r="S263" s="37">
        <v>0</v>
      </c>
      <c r="T263" s="37">
        <v>0</v>
      </c>
    </row>
    <row r="264" spans="2:21" ht="18" x14ac:dyDescent="0.25">
      <c r="B264" s="41"/>
      <c r="C264" s="42"/>
      <c r="D264" s="44" t="s">
        <v>155</v>
      </c>
      <c r="E264" s="36">
        <f t="shared" si="42"/>
        <v>0</v>
      </c>
      <c r="F264" s="37">
        <v>0</v>
      </c>
      <c r="G264" s="37">
        <v>0</v>
      </c>
      <c r="H264" s="37">
        <v>0</v>
      </c>
      <c r="I264" s="36">
        <f t="shared" si="43"/>
        <v>0</v>
      </c>
      <c r="J264" s="37">
        <v>0</v>
      </c>
      <c r="K264" s="37">
        <v>0</v>
      </c>
      <c r="L264" s="37">
        <v>0</v>
      </c>
      <c r="M264" s="36">
        <f t="shared" si="44"/>
        <v>0</v>
      </c>
      <c r="N264" s="37">
        <v>0</v>
      </c>
      <c r="O264" s="37">
        <v>0</v>
      </c>
      <c r="P264" s="37">
        <v>0</v>
      </c>
      <c r="Q264" s="36">
        <f t="shared" si="45"/>
        <v>0</v>
      </c>
      <c r="R264" s="37">
        <v>0</v>
      </c>
      <c r="S264" s="37">
        <v>0</v>
      </c>
      <c r="T264" s="37">
        <v>0</v>
      </c>
    </row>
    <row r="265" spans="2:21" ht="45" x14ac:dyDescent="0.25">
      <c r="B265" s="38"/>
      <c r="C265" s="60" t="s">
        <v>264</v>
      </c>
      <c r="D265" s="39" t="s">
        <v>265</v>
      </c>
      <c r="E265" s="40">
        <f t="shared" si="42"/>
        <v>2000</v>
      </c>
      <c r="F265" s="45">
        <v>2000</v>
      </c>
      <c r="G265" s="45">
        <v>0</v>
      </c>
      <c r="H265" s="45">
        <v>0</v>
      </c>
      <c r="I265" s="40">
        <f t="shared" si="43"/>
        <v>2000</v>
      </c>
      <c r="J265" s="45">
        <v>2000</v>
      </c>
      <c r="K265" s="45">
        <v>0</v>
      </c>
      <c r="L265" s="45">
        <v>0</v>
      </c>
      <c r="M265" s="40">
        <f t="shared" si="44"/>
        <v>2500</v>
      </c>
      <c r="N265" s="45">
        <v>2500</v>
      </c>
      <c r="O265" s="45">
        <v>0</v>
      </c>
      <c r="P265" s="45">
        <v>0</v>
      </c>
      <c r="Q265" s="40">
        <f t="shared" si="45"/>
        <v>2500</v>
      </c>
      <c r="R265" s="45">
        <v>2500</v>
      </c>
      <c r="S265" s="45">
        <v>0</v>
      </c>
      <c r="T265" s="45">
        <v>0</v>
      </c>
    </row>
    <row r="266" spans="2:21" ht="18" x14ac:dyDescent="0.25">
      <c r="B266" s="30" t="s">
        <v>123</v>
      </c>
      <c r="C266" s="31"/>
      <c r="D266" s="53" t="s">
        <v>122</v>
      </c>
      <c r="E266" s="32">
        <f t="shared" si="42"/>
        <v>36000</v>
      </c>
      <c r="F266" s="33">
        <f>SUM(F270:F275)</f>
        <v>36000</v>
      </c>
      <c r="G266" s="33">
        <f>SUM(G270:G275)</f>
        <v>0</v>
      </c>
      <c r="H266" s="33">
        <f>SUM(H270:H275)</f>
        <v>0</v>
      </c>
      <c r="I266" s="32">
        <f t="shared" si="43"/>
        <v>36000</v>
      </c>
      <c r="J266" s="33">
        <f>SUM(J270:J275)</f>
        <v>36000</v>
      </c>
      <c r="K266" s="33">
        <f>SUM(K270:K275)</f>
        <v>0</v>
      </c>
      <c r="L266" s="33">
        <f>SUM(L270:L275)</f>
        <v>0</v>
      </c>
      <c r="M266" s="32">
        <f t="shared" si="44"/>
        <v>40000</v>
      </c>
      <c r="N266" s="33">
        <f>SUM(N270:N275)</f>
        <v>40000</v>
      </c>
      <c r="O266" s="33">
        <f>SUM(O270:O275)</f>
        <v>0</v>
      </c>
      <c r="P266" s="33">
        <f>SUM(P270:P275)</f>
        <v>0</v>
      </c>
      <c r="Q266" s="32">
        <f t="shared" si="45"/>
        <v>42000</v>
      </c>
      <c r="R266" s="33">
        <f>SUM(R270:R275)</f>
        <v>42000</v>
      </c>
      <c r="S266" s="33">
        <f>SUM(S270:S275)</f>
        <v>0</v>
      </c>
      <c r="T266" s="33">
        <f>SUM(T270:T275)</f>
        <v>0</v>
      </c>
      <c r="U266" s="81"/>
    </row>
    <row r="267" spans="2:21" ht="18" x14ac:dyDescent="0.25">
      <c r="B267" s="41"/>
      <c r="C267" s="42"/>
      <c r="D267" s="43" t="s">
        <v>151</v>
      </c>
      <c r="E267" s="36">
        <f t="shared" si="42"/>
        <v>0</v>
      </c>
      <c r="F267" s="36">
        <f>SUM(F268:F269)</f>
        <v>0</v>
      </c>
      <c r="G267" s="36">
        <f>SUM(G268:G269)</f>
        <v>0</v>
      </c>
      <c r="H267" s="36">
        <f>SUM(H268:H269)</f>
        <v>0</v>
      </c>
      <c r="I267" s="36">
        <f t="shared" si="43"/>
        <v>0</v>
      </c>
      <c r="J267" s="36">
        <f>SUM(J268:J269)</f>
        <v>0</v>
      </c>
      <c r="K267" s="36">
        <f>SUM(K268:K269)</f>
        <v>0</v>
      </c>
      <c r="L267" s="36">
        <f>SUM(L268:L269)</f>
        <v>0</v>
      </c>
      <c r="M267" s="36">
        <f t="shared" si="44"/>
        <v>0</v>
      </c>
      <c r="N267" s="36">
        <f>SUM(N268:N269)</f>
        <v>0</v>
      </c>
      <c r="O267" s="36">
        <f>SUM(O268:O269)</f>
        <v>0</v>
      </c>
      <c r="P267" s="36">
        <f>SUM(P268:P269)</f>
        <v>0</v>
      </c>
      <c r="Q267" s="36">
        <f t="shared" si="45"/>
        <v>0</v>
      </c>
      <c r="R267" s="36">
        <f>SUM(R268:R269)</f>
        <v>0</v>
      </c>
      <c r="S267" s="36">
        <f>SUM(S268:S269)</f>
        <v>0</v>
      </c>
      <c r="T267" s="36">
        <f>SUM(T268:T269)</f>
        <v>0</v>
      </c>
    </row>
    <row r="268" spans="2:21" ht="18" x14ac:dyDescent="0.25">
      <c r="B268" s="41"/>
      <c r="C268" s="42"/>
      <c r="D268" s="44" t="s">
        <v>335</v>
      </c>
      <c r="E268" s="37">
        <f t="shared" si="42"/>
        <v>0</v>
      </c>
      <c r="F268" s="37">
        <v>0</v>
      </c>
      <c r="G268" s="37">
        <v>0</v>
      </c>
      <c r="H268" s="37">
        <v>0</v>
      </c>
      <c r="I268" s="37">
        <f t="shared" si="43"/>
        <v>0</v>
      </c>
      <c r="J268" s="37">
        <v>0</v>
      </c>
      <c r="K268" s="37">
        <v>0</v>
      </c>
      <c r="L268" s="37">
        <v>0</v>
      </c>
      <c r="M268" s="37">
        <f t="shared" si="44"/>
        <v>0</v>
      </c>
      <c r="N268" s="37">
        <v>0</v>
      </c>
      <c r="O268" s="37">
        <v>0</v>
      </c>
      <c r="P268" s="37">
        <v>0</v>
      </c>
      <c r="Q268" s="37">
        <f t="shared" si="45"/>
        <v>0</v>
      </c>
      <c r="R268" s="37">
        <v>0</v>
      </c>
      <c r="S268" s="37">
        <v>0</v>
      </c>
      <c r="T268" s="37">
        <v>0</v>
      </c>
    </row>
    <row r="269" spans="2:21" ht="18" x14ac:dyDescent="0.25">
      <c r="B269" s="41"/>
      <c r="C269" s="42"/>
      <c r="D269" s="44" t="s">
        <v>155</v>
      </c>
      <c r="E269" s="36">
        <f t="shared" si="42"/>
        <v>0</v>
      </c>
      <c r="F269" s="37">
        <v>0</v>
      </c>
      <c r="G269" s="37">
        <v>0</v>
      </c>
      <c r="H269" s="37">
        <v>0</v>
      </c>
      <c r="I269" s="36">
        <f t="shared" si="43"/>
        <v>0</v>
      </c>
      <c r="J269" s="37">
        <v>0</v>
      </c>
      <c r="K269" s="37">
        <v>0</v>
      </c>
      <c r="L269" s="37">
        <v>0</v>
      </c>
      <c r="M269" s="36">
        <f t="shared" si="44"/>
        <v>0</v>
      </c>
      <c r="N269" s="37">
        <v>0</v>
      </c>
      <c r="O269" s="37">
        <v>0</v>
      </c>
      <c r="P269" s="37">
        <v>0</v>
      </c>
      <c r="Q269" s="36">
        <f t="shared" si="45"/>
        <v>0</v>
      </c>
      <c r="R269" s="37">
        <v>0</v>
      </c>
      <c r="S269" s="37">
        <v>0</v>
      </c>
      <c r="T269" s="37">
        <v>0</v>
      </c>
    </row>
    <row r="270" spans="2:21" x14ac:dyDescent="0.25">
      <c r="B270" s="38"/>
      <c r="C270" s="60" t="s">
        <v>266</v>
      </c>
      <c r="D270" s="39" t="s">
        <v>267</v>
      </c>
      <c r="E270" s="40">
        <f t="shared" si="42"/>
        <v>15974</v>
      </c>
      <c r="F270" s="45">
        <v>15974</v>
      </c>
      <c r="G270" s="45">
        <v>0</v>
      </c>
      <c r="H270" s="45">
        <v>0</v>
      </c>
      <c r="I270" s="40">
        <f t="shared" si="43"/>
        <v>15974</v>
      </c>
      <c r="J270" s="45">
        <v>15974</v>
      </c>
      <c r="K270" s="45">
        <v>0</v>
      </c>
      <c r="L270" s="45">
        <v>0</v>
      </c>
      <c r="M270" s="40">
        <f t="shared" si="44"/>
        <v>18981</v>
      </c>
      <c r="N270" s="45">
        <f>20000-1019</f>
        <v>18981</v>
      </c>
      <c r="O270" s="45">
        <v>0</v>
      </c>
      <c r="P270" s="45">
        <v>0</v>
      </c>
      <c r="Q270" s="40">
        <f t="shared" si="45"/>
        <v>19000</v>
      </c>
      <c r="R270" s="45">
        <v>19000</v>
      </c>
      <c r="S270" s="45">
        <v>0</v>
      </c>
      <c r="T270" s="45">
        <v>0</v>
      </c>
    </row>
    <row r="271" spans="2:21" x14ac:dyDescent="0.25">
      <c r="B271" s="38"/>
      <c r="C271" s="60" t="s">
        <v>268</v>
      </c>
      <c r="D271" s="39" t="s">
        <v>269</v>
      </c>
      <c r="E271" s="40">
        <f t="shared" si="42"/>
        <v>110</v>
      </c>
      <c r="F271" s="45">
        <v>110</v>
      </c>
      <c r="G271" s="45">
        <v>0</v>
      </c>
      <c r="H271" s="45">
        <v>0</v>
      </c>
      <c r="I271" s="40">
        <f t="shared" si="43"/>
        <v>110</v>
      </c>
      <c r="J271" s="45">
        <v>110</v>
      </c>
      <c r="K271" s="45">
        <v>0</v>
      </c>
      <c r="L271" s="45">
        <v>0</v>
      </c>
      <c r="M271" s="40">
        <f t="shared" si="44"/>
        <v>133</v>
      </c>
      <c r="N271" s="45">
        <v>133</v>
      </c>
      <c r="O271" s="45">
        <v>0</v>
      </c>
      <c r="P271" s="45">
        <v>0</v>
      </c>
      <c r="Q271" s="40">
        <f t="shared" si="45"/>
        <v>135</v>
      </c>
      <c r="R271" s="45">
        <v>135</v>
      </c>
      <c r="S271" s="45">
        <v>0</v>
      </c>
      <c r="T271" s="45">
        <v>0</v>
      </c>
    </row>
    <row r="272" spans="2:21" ht="45" x14ac:dyDescent="0.25">
      <c r="B272" s="38"/>
      <c r="C272" s="60" t="s">
        <v>270</v>
      </c>
      <c r="D272" s="39" t="s">
        <v>271</v>
      </c>
      <c r="E272" s="40">
        <f t="shared" si="42"/>
        <v>19070</v>
      </c>
      <c r="F272" s="45">
        <v>19070</v>
      </c>
      <c r="G272" s="45">
        <v>0</v>
      </c>
      <c r="H272" s="45">
        <v>0</v>
      </c>
      <c r="I272" s="40">
        <f t="shared" si="43"/>
        <v>19070</v>
      </c>
      <c r="J272" s="45">
        <v>19070</v>
      </c>
      <c r="K272" s="45">
        <v>0</v>
      </c>
      <c r="L272" s="45">
        <v>0</v>
      </c>
      <c r="M272" s="40">
        <f t="shared" si="44"/>
        <v>20000</v>
      </c>
      <c r="N272" s="45">
        <v>20000</v>
      </c>
      <c r="O272" s="45">
        <v>0</v>
      </c>
      <c r="P272" s="45">
        <v>0</v>
      </c>
      <c r="Q272" s="40">
        <f t="shared" si="45"/>
        <v>21929</v>
      </c>
      <c r="R272" s="45">
        <v>21929</v>
      </c>
      <c r="S272" s="45">
        <v>0</v>
      </c>
      <c r="T272" s="45">
        <v>0</v>
      </c>
    </row>
    <row r="273" spans="2:21" x14ac:dyDescent="0.25">
      <c r="B273" s="38"/>
      <c r="C273" s="60" t="s">
        <v>272</v>
      </c>
      <c r="D273" s="39" t="s">
        <v>273</v>
      </c>
      <c r="E273" s="40">
        <f t="shared" si="42"/>
        <v>500</v>
      </c>
      <c r="F273" s="45">
        <v>500</v>
      </c>
      <c r="G273" s="45">
        <v>0</v>
      </c>
      <c r="H273" s="45">
        <v>0</v>
      </c>
      <c r="I273" s="40">
        <f t="shared" si="43"/>
        <v>500</v>
      </c>
      <c r="J273" s="45">
        <v>500</v>
      </c>
      <c r="K273" s="45">
        <v>0</v>
      </c>
      <c r="L273" s="45">
        <v>0</v>
      </c>
      <c r="M273" s="40">
        <f t="shared" si="44"/>
        <v>500</v>
      </c>
      <c r="N273" s="45">
        <v>500</v>
      </c>
      <c r="O273" s="45">
        <v>0</v>
      </c>
      <c r="P273" s="45">
        <v>0</v>
      </c>
      <c r="Q273" s="40">
        <f t="shared" si="45"/>
        <v>500</v>
      </c>
      <c r="R273" s="45">
        <v>500</v>
      </c>
      <c r="S273" s="45">
        <v>0</v>
      </c>
      <c r="T273" s="45">
        <v>0</v>
      </c>
    </row>
    <row r="274" spans="2:21" ht="30" x14ac:dyDescent="0.25">
      <c r="B274" s="38"/>
      <c r="C274" s="60" t="s">
        <v>274</v>
      </c>
      <c r="D274" s="39" t="s">
        <v>275</v>
      </c>
      <c r="E274" s="40">
        <f t="shared" si="42"/>
        <v>310</v>
      </c>
      <c r="F274" s="45">
        <v>310</v>
      </c>
      <c r="G274" s="45">
        <v>0</v>
      </c>
      <c r="H274" s="45">
        <v>0</v>
      </c>
      <c r="I274" s="40">
        <f t="shared" si="43"/>
        <v>310</v>
      </c>
      <c r="J274" s="45">
        <v>310</v>
      </c>
      <c r="K274" s="45">
        <v>0</v>
      </c>
      <c r="L274" s="45">
        <v>0</v>
      </c>
      <c r="M274" s="40">
        <f t="shared" si="44"/>
        <v>350</v>
      </c>
      <c r="N274" s="45">
        <v>350</v>
      </c>
      <c r="O274" s="45">
        <v>0</v>
      </c>
      <c r="P274" s="45">
        <v>0</v>
      </c>
      <c r="Q274" s="40">
        <f t="shared" si="45"/>
        <v>400</v>
      </c>
      <c r="R274" s="45">
        <v>400</v>
      </c>
      <c r="S274" s="45">
        <v>0</v>
      </c>
      <c r="T274" s="45">
        <v>0</v>
      </c>
    </row>
    <row r="275" spans="2:21" ht="30" x14ac:dyDescent="0.25">
      <c r="B275" s="38"/>
      <c r="C275" s="60" t="s">
        <v>276</v>
      </c>
      <c r="D275" s="39" t="s">
        <v>277</v>
      </c>
      <c r="E275" s="40">
        <f t="shared" si="42"/>
        <v>36</v>
      </c>
      <c r="F275" s="45">
        <v>36</v>
      </c>
      <c r="G275" s="45">
        <v>0</v>
      </c>
      <c r="H275" s="45">
        <v>0</v>
      </c>
      <c r="I275" s="40">
        <f t="shared" si="43"/>
        <v>36</v>
      </c>
      <c r="J275" s="45">
        <v>36</v>
      </c>
      <c r="K275" s="45">
        <v>0</v>
      </c>
      <c r="L275" s="45">
        <v>0</v>
      </c>
      <c r="M275" s="40">
        <f t="shared" si="44"/>
        <v>36</v>
      </c>
      <c r="N275" s="45">
        <v>36</v>
      </c>
      <c r="O275" s="45">
        <v>0</v>
      </c>
      <c r="P275" s="45">
        <v>0</v>
      </c>
      <c r="Q275" s="40">
        <f t="shared" si="45"/>
        <v>36</v>
      </c>
      <c r="R275" s="45">
        <v>36</v>
      </c>
      <c r="S275" s="45">
        <v>0</v>
      </c>
      <c r="T275" s="45">
        <v>0</v>
      </c>
    </row>
    <row r="276" spans="2:21" ht="36" x14ac:dyDescent="0.25">
      <c r="B276" s="30" t="s">
        <v>124</v>
      </c>
      <c r="C276" s="31"/>
      <c r="D276" s="53" t="s">
        <v>125</v>
      </c>
      <c r="E276" s="32">
        <f t="shared" si="42"/>
        <v>2800</v>
      </c>
      <c r="F276" s="33">
        <f>SUM(F280:F283)</f>
        <v>2800</v>
      </c>
      <c r="G276" s="33">
        <f>SUM(G280:G283)</f>
        <v>0</v>
      </c>
      <c r="H276" s="33">
        <f>SUM(H280:H283)</f>
        <v>0</v>
      </c>
      <c r="I276" s="32">
        <f t="shared" si="43"/>
        <v>3000</v>
      </c>
      <c r="J276" s="33">
        <f>SUM(J280:J283)</f>
        <v>3000</v>
      </c>
      <c r="K276" s="33">
        <f>SUM(K280:K283)</f>
        <v>0</v>
      </c>
      <c r="L276" s="33">
        <f>SUM(L280:L283)</f>
        <v>0</v>
      </c>
      <c r="M276" s="32">
        <f t="shared" si="44"/>
        <v>3500</v>
      </c>
      <c r="N276" s="33">
        <f>SUM(N280:N283)</f>
        <v>3500</v>
      </c>
      <c r="O276" s="33">
        <f>SUM(O280:O283)</f>
        <v>0</v>
      </c>
      <c r="P276" s="33">
        <f>SUM(P280:P283)</f>
        <v>0</v>
      </c>
      <c r="Q276" s="32">
        <f t="shared" si="45"/>
        <v>3500</v>
      </c>
      <c r="R276" s="33">
        <f>SUM(R280:R283)</f>
        <v>3500</v>
      </c>
      <c r="S276" s="33">
        <f>SUM(S280:S283)</f>
        <v>0</v>
      </c>
      <c r="T276" s="33">
        <f>SUM(T280:T283)</f>
        <v>0</v>
      </c>
      <c r="U276" s="81"/>
    </row>
    <row r="277" spans="2:21" ht="18" x14ac:dyDescent="0.25">
      <c r="B277" s="41"/>
      <c r="C277" s="42"/>
      <c r="D277" s="43" t="s">
        <v>151</v>
      </c>
      <c r="E277" s="36">
        <f t="shared" si="42"/>
        <v>0</v>
      </c>
      <c r="F277" s="36">
        <f>SUM(F278:F279)</f>
        <v>0</v>
      </c>
      <c r="G277" s="36">
        <f>SUM(G278:G279)</f>
        <v>0</v>
      </c>
      <c r="H277" s="36">
        <f>SUM(H278:H279)</f>
        <v>0</v>
      </c>
      <c r="I277" s="36">
        <f t="shared" si="43"/>
        <v>0</v>
      </c>
      <c r="J277" s="36">
        <f>SUM(J278:J279)</f>
        <v>0</v>
      </c>
      <c r="K277" s="36">
        <f>SUM(K278:K279)</f>
        <v>0</v>
      </c>
      <c r="L277" s="36">
        <f>SUM(L278:L279)</f>
        <v>0</v>
      </c>
      <c r="M277" s="36">
        <f t="shared" si="44"/>
        <v>0</v>
      </c>
      <c r="N277" s="36">
        <f>SUM(N278:N279)</f>
        <v>0</v>
      </c>
      <c r="O277" s="36">
        <f>SUM(O278:O279)</f>
        <v>0</v>
      </c>
      <c r="P277" s="36">
        <f>SUM(P278:P279)</f>
        <v>0</v>
      </c>
      <c r="Q277" s="36">
        <f t="shared" si="45"/>
        <v>0</v>
      </c>
      <c r="R277" s="36">
        <f>SUM(R278:R279)</f>
        <v>0</v>
      </c>
      <c r="S277" s="36">
        <f>SUM(S278:S279)</f>
        <v>0</v>
      </c>
      <c r="T277" s="36">
        <f>SUM(T278:T279)</f>
        <v>0</v>
      </c>
    </row>
    <row r="278" spans="2:21" ht="18" x14ac:dyDescent="0.25">
      <c r="B278" s="41"/>
      <c r="C278" s="42"/>
      <c r="D278" s="44" t="s">
        <v>335</v>
      </c>
      <c r="E278" s="37">
        <f t="shared" si="42"/>
        <v>0</v>
      </c>
      <c r="F278" s="37">
        <v>0</v>
      </c>
      <c r="G278" s="37">
        <v>0</v>
      </c>
      <c r="H278" s="37">
        <v>0</v>
      </c>
      <c r="I278" s="37">
        <f t="shared" si="43"/>
        <v>0</v>
      </c>
      <c r="J278" s="37">
        <v>0</v>
      </c>
      <c r="K278" s="37">
        <v>0</v>
      </c>
      <c r="L278" s="37">
        <v>0</v>
      </c>
      <c r="M278" s="37">
        <f t="shared" si="44"/>
        <v>0</v>
      </c>
      <c r="N278" s="37">
        <v>0</v>
      </c>
      <c r="O278" s="37">
        <v>0</v>
      </c>
      <c r="P278" s="37">
        <v>0</v>
      </c>
      <c r="Q278" s="37">
        <f t="shared" si="45"/>
        <v>0</v>
      </c>
      <c r="R278" s="37">
        <v>0</v>
      </c>
      <c r="S278" s="37">
        <v>0</v>
      </c>
      <c r="T278" s="37">
        <v>0</v>
      </c>
    </row>
    <row r="279" spans="2:21" ht="18" x14ac:dyDescent="0.25">
      <c r="B279" s="41"/>
      <c r="C279" s="42"/>
      <c r="D279" s="44" t="s">
        <v>155</v>
      </c>
      <c r="E279" s="36">
        <f t="shared" si="42"/>
        <v>0</v>
      </c>
      <c r="F279" s="37">
        <v>0</v>
      </c>
      <c r="G279" s="37">
        <v>0</v>
      </c>
      <c r="H279" s="37">
        <v>0</v>
      </c>
      <c r="I279" s="36">
        <f t="shared" si="43"/>
        <v>0</v>
      </c>
      <c r="J279" s="37">
        <v>0</v>
      </c>
      <c r="K279" s="37">
        <v>0</v>
      </c>
      <c r="L279" s="37">
        <v>0</v>
      </c>
      <c r="M279" s="36">
        <f t="shared" si="44"/>
        <v>0</v>
      </c>
      <c r="N279" s="37">
        <v>0</v>
      </c>
      <c r="O279" s="37">
        <v>0</v>
      </c>
      <c r="P279" s="37">
        <v>0</v>
      </c>
      <c r="Q279" s="36">
        <f t="shared" si="45"/>
        <v>0</v>
      </c>
      <c r="R279" s="37">
        <v>0</v>
      </c>
      <c r="S279" s="37">
        <v>0</v>
      </c>
      <c r="T279" s="37">
        <v>0</v>
      </c>
    </row>
    <row r="280" spans="2:21" ht="30" x14ac:dyDescent="0.25">
      <c r="B280" s="38"/>
      <c r="C280" s="60" t="s">
        <v>278</v>
      </c>
      <c r="D280" s="39" t="s">
        <v>279</v>
      </c>
      <c r="E280" s="40">
        <f t="shared" si="42"/>
        <v>764</v>
      </c>
      <c r="F280" s="45">
        <v>764</v>
      </c>
      <c r="G280" s="45">
        <v>0</v>
      </c>
      <c r="H280" s="45">
        <v>0</v>
      </c>
      <c r="I280" s="40">
        <f t="shared" si="43"/>
        <v>800</v>
      </c>
      <c r="J280" s="45">
        <v>800</v>
      </c>
      <c r="K280" s="45">
        <v>0</v>
      </c>
      <c r="L280" s="45">
        <v>0</v>
      </c>
      <c r="M280" s="40">
        <f t="shared" si="44"/>
        <v>1000</v>
      </c>
      <c r="N280" s="45">
        <v>1000</v>
      </c>
      <c r="O280" s="45">
        <v>0</v>
      </c>
      <c r="P280" s="45">
        <v>0</v>
      </c>
      <c r="Q280" s="40">
        <f t="shared" si="45"/>
        <v>1000</v>
      </c>
      <c r="R280" s="45">
        <v>1000</v>
      </c>
      <c r="S280" s="45">
        <v>0</v>
      </c>
      <c r="T280" s="45">
        <v>0</v>
      </c>
    </row>
    <row r="281" spans="2:21" ht="30" x14ac:dyDescent="0.25">
      <c r="B281" s="38"/>
      <c r="C281" s="60" t="s">
        <v>280</v>
      </c>
      <c r="D281" s="39" t="s">
        <v>281</v>
      </c>
      <c r="E281" s="40">
        <f t="shared" si="42"/>
        <v>1300</v>
      </c>
      <c r="F281" s="45">
        <v>1300</v>
      </c>
      <c r="G281" s="45">
        <v>0</v>
      </c>
      <c r="H281" s="45">
        <v>0</v>
      </c>
      <c r="I281" s="40">
        <f t="shared" si="43"/>
        <v>770</v>
      </c>
      <c r="J281" s="45">
        <v>770</v>
      </c>
      <c r="K281" s="45">
        <v>0</v>
      </c>
      <c r="L281" s="45">
        <v>0</v>
      </c>
      <c r="M281" s="40">
        <f t="shared" si="44"/>
        <v>950</v>
      </c>
      <c r="N281" s="45">
        <v>950</v>
      </c>
      <c r="O281" s="45">
        <v>0</v>
      </c>
      <c r="P281" s="45">
        <v>0</v>
      </c>
      <c r="Q281" s="40">
        <f t="shared" si="45"/>
        <v>950</v>
      </c>
      <c r="R281" s="45">
        <v>950</v>
      </c>
      <c r="S281" s="45">
        <v>0</v>
      </c>
      <c r="T281" s="45">
        <v>0</v>
      </c>
    </row>
    <row r="282" spans="2:21" ht="30" x14ac:dyDescent="0.25">
      <c r="B282" s="38"/>
      <c r="C282" s="60" t="s">
        <v>282</v>
      </c>
      <c r="D282" s="39" t="s">
        <v>283</v>
      </c>
      <c r="E282" s="40">
        <f t="shared" si="42"/>
        <v>450</v>
      </c>
      <c r="F282" s="45">
        <v>450</v>
      </c>
      <c r="G282" s="45">
        <v>0</v>
      </c>
      <c r="H282" s="45">
        <v>0</v>
      </c>
      <c r="I282" s="40">
        <f t="shared" si="43"/>
        <v>1144</v>
      </c>
      <c r="J282" s="45">
        <v>1144</v>
      </c>
      <c r="K282" s="45">
        <v>0</v>
      </c>
      <c r="L282" s="45">
        <v>0</v>
      </c>
      <c r="M282" s="40">
        <f t="shared" si="44"/>
        <v>1264</v>
      </c>
      <c r="N282" s="45">
        <v>1264</v>
      </c>
      <c r="O282" s="45">
        <v>0</v>
      </c>
      <c r="P282" s="45">
        <v>0</v>
      </c>
      <c r="Q282" s="40">
        <f t="shared" si="45"/>
        <v>1264</v>
      </c>
      <c r="R282" s="45">
        <v>1264</v>
      </c>
      <c r="S282" s="45">
        <v>0</v>
      </c>
      <c r="T282" s="45">
        <v>0</v>
      </c>
    </row>
    <row r="283" spans="2:21" ht="30" x14ac:dyDescent="0.25">
      <c r="B283" s="38"/>
      <c r="C283" s="60" t="s">
        <v>284</v>
      </c>
      <c r="D283" s="39" t="s">
        <v>263</v>
      </c>
      <c r="E283" s="40">
        <f t="shared" si="42"/>
        <v>286</v>
      </c>
      <c r="F283" s="45">
        <v>286</v>
      </c>
      <c r="G283" s="45">
        <v>0</v>
      </c>
      <c r="H283" s="45">
        <v>0</v>
      </c>
      <c r="I283" s="40">
        <f t="shared" si="43"/>
        <v>286</v>
      </c>
      <c r="J283" s="45">
        <v>286</v>
      </c>
      <c r="K283" s="45">
        <v>0</v>
      </c>
      <c r="L283" s="45">
        <v>0</v>
      </c>
      <c r="M283" s="40">
        <f t="shared" si="44"/>
        <v>286</v>
      </c>
      <c r="N283" s="45">
        <v>286</v>
      </c>
      <c r="O283" s="45">
        <v>0</v>
      </c>
      <c r="P283" s="45">
        <v>0</v>
      </c>
      <c r="Q283" s="40">
        <f t="shared" si="45"/>
        <v>286</v>
      </c>
      <c r="R283" s="45">
        <v>286</v>
      </c>
      <c r="S283" s="45">
        <v>0</v>
      </c>
      <c r="T283" s="45">
        <v>0</v>
      </c>
    </row>
    <row r="284" spans="2:21" ht="75" customHeight="1" x14ac:dyDescent="0.25">
      <c r="B284" s="30" t="s">
        <v>126</v>
      </c>
      <c r="C284" s="31"/>
      <c r="D284" s="53" t="s">
        <v>127</v>
      </c>
      <c r="E284" s="32">
        <f t="shared" si="42"/>
        <v>8865</v>
      </c>
      <c r="F284" s="33">
        <f>SUM(F288:F299)</f>
        <v>8865</v>
      </c>
      <c r="G284" s="33">
        <f>SUM(G288:G299)</f>
        <v>0</v>
      </c>
      <c r="H284" s="33">
        <f>SUM(H288:H299)</f>
        <v>0</v>
      </c>
      <c r="I284" s="32">
        <f t="shared" si="43"/>
        <v>9000</v>
      </c>
      <c r="J284" s="33">
        <f>SUM(J288:J299)</f>
        <v>9000</v>
      </c>
      <c r="K284" s="33">
        <f>SUM(K288:K299)</f>
        <v>0</v>
      </c>
      <c r="L284" s="33">
        <f>SUM(L288:L299)</f>
        <v>0</v>
      </c>
      <c r="M284" s="32">
        <f t="shared" si="44"/>
        <v>11000</v>
      </c>
      <c r="N284" s="33">
        <f>SUM(N288:N299)</f>
        <v>11000</v>
      </c>
      <c r="O284" s="33">
        <f>SUM(O288:O299)</f>
        <v>0</v>
      </c>
      <c r="P284" s="33">
        <f>SUM(P288:P299)</f>
        <v>0</v>
      </c>
      <c r="Q284" s="32">
        <f t="shared" si="45"/>
        <v>12000</v>
      </c>
      <c r="R284" s="33">
        <f>SUM(R288:R299)</f>
        <v>12000</v>
      </c>
      <c r="S284" s="33">
        <f>SUM(S288:S299)</f>
        <v>0</v>
      </c>
      <c r="T284" s="33">
        <f>SUM(T288:T299)</f>
        <v>0</v>
      </c>
      <c r="U284" s="81"/>
    </row>
    <row r="285" spans="2:21" ht="18" x14ac:dyDescent="0.25">
      <c r="B285" s="41"/>
      <c r="C285" s="42"/>
      <c r="D285" s="43" t="s">
        <v>151</v>
      </c>
      <c r="E285" s="36">
        <f t="shared" si="42"/>
        <v>0</v>
      </c>
      <c r="F285" s="36">
        <f>SUM(F286:F287)</f>
        <v>0</v>
      </c>
      <c r="G285" s="36">
        <f>SUM(G286:G287)</f>
        <v>0</v>
      </c>
      <c r="H285" s="36">
        <f>SUM(H286:H287)</f>
        <v>0</v>
      </c>
      <c r="I285" s="36">
        <f t="shared" si="43"/>
        <v>0</v>
      </c>
      <c r="J285" s="36">
        <f>SUM(J286:J287)</f>
        <v>0</v>
      </c>
      <c r="K285" s="36">
        <f>SUM(K286:K287)</f>
        <v>0</v>
      </c>
      <c r="L285" s="36">
        <f>SUM(L286:L287)</f>
        <v>0</v>
      </c>
      <c r="M285" s="36">
        <f t="shared" si="44"/>
        <v>0</v>
      </c>
      <c r="N285" s="36">
        <f>SUM(N286:N287)</f>
        <v>0</v>
      </c>
      <c r="O285" s="36">
        <f>SUM(O286:O287)</f>
        <v>0</v>
      </c>
      <c r="P285" s="36">
        <f>SUM(P286:P287)</f>
        <v>0</v>
      </c>
      <c r="Q285" s="36">
        <f t="shared" si="45"/>
        <v>0</v>
      </c>
      <c r="R285" s="36">
        <f>SUM(R286:R287)</f>
        <v>0</v>
      </c>
      <c r="S285" s="36">
        <f>SUM(S286:S287)</f>
        <v>0</v>
      </c>
      <c r="T285" s="36">
        <f>SUM(T286:T287)</f>
        <v>0</v>
      </c>
    </row>
    <row r="286" spans="2:21" ht="18" x14ac:dyDescent="0.25">
      <c r="B286" s="41"/>
      <c r="C286" s="42"/>
      <c r="D286" s="44" t="s">
        <v>335</v>
      </c>
      <c r="E286" s="37">
        <f t="shared" si="42"/>
        <v>0</v>
      </c>
      <c r="F286" s="37">
        <v>0</v>
      </c>
      <c r="G286" s="37">
        <v>0</v>
      </c>
      <c r="H286" s="37">
        <v>0</v>
      </c>
      <c r="I286" s="37">
        <f t="shared" si="43"/>
        <v>0</v>
      </c>
      <c r="J286" s="37">
        <v>0</v>
      </c>
      <c r="K286" s="37">
        <v>0</v>
      </c>
      <c r="L286" s="37">
        <v>0</v>
      </c>
      <c r="M286" s="37">
        <f t="shared" si="44"/>
        <v>0</v>
      </c>
      <c r="N286" s="37">
        <v>0</v>
      </c>
      <c r="O286" s="37">
        <v>0</v>
      </c>
      <c r="P286" s="37">
        <v>0</v>
      </c>
      <c r="Q286" s="37">
        <f t="shared" si="45"/>
        <v>0</v>
      </c>
      <c r="R286" s="37">
        <v>0</v>
      </c>
      <c r="S286" s="37">
        <v>0</v>
      </c>
      <c r="T286" s="37">
        <v>0</v>
      </c>
    </row>
    <row r="287" spans="2:21" ht="18" x14ac:dyDescent="0.25">
      <c r="B287" s="41"/>
      <c r="C287" s="42"/>
      <c r="D287" s="44" t="s">
        <v>155</v>
      </c>
      <c r="E287" s="37">
        <f t="shared" si="42"/>
        <v>0</v>
      </c>
      <c r="F287" s="37">
        <v>0</v>
      </c>
      <c r="G287" s="37">
        <v>0</v>
      </c>
      <c r="H287" s="37">
        <v>0</v>
      </c>
      <c r="I287" s="37">
        <f t="shared" si="43"/>
        <v>0</v>
      </c>
      <c r="J287" s="37">
        <v>0</v>
      </c>
      <c r="K287" s="37">
        <v>0</v>
      </c>
      <c r="L287" s="37">
        <v>0</v>
      </c>
      <c r="M287" s="37">
        <f t="shared" si="44"/>
        <v>0</v>
      </c>
      <c r="N287" s="37">
        <v>0</v>
      </c>
      <c r="O287" s="37">
        <v>0</v>
      </c>
      <c r="P287" s="37">
        <v>0</v>
      </c>
      <c r="Q287" s="37">
        <f t="shared" si="45"/>
        <v>0</v>
      </c>
      <c r="R287" s="37">
        <v>0</v>
      </c>
      <c r="S287" s="37">
        <v>0</v>
      </c>
      <c r="T287" s="37">
        <v>0</v>
      </c>
    </row>
    <row r="288" spans="2:21" ht="30" x14ac:dyDescent="0.25">
      <c r="B288" s="38"/>
      <c r="C288" s="60" t="s">
        <v>285</v>
      </c>
      <c r="D288" s="39" t="s">
        <v>286</v>
      </c>
      <c r="E288" s="45">
        <f t="shared" si="42"/>
        <v>70</v>
      </c>
      <c r="F288" s="45">
        <v>70</v>
      </c>
      <c r="G288" s="45">
        <v>0</v>
      </c>
      <c r="H288" s="45">
        <v>0</v>
      </c>
      <c r="I288" s="45">
        <f t="shared" si="43"/>
        <v>70</v>
      </c>
      <c r="J288" s="45">
        <v>70</v>
      </c>
      <c r="K288" s="45">
        <v>0</v>
      </c>
      <c r="L288" s="45">
        <v>0</v>
      </c>
      <c r="M288" s="45">
        <f t="shared" si="44"/>
        <v>90</v>
      </c>
      <c r="N288" s="45">
        <v>90</v>
      </c>
      <c r="O288" s="45">
        <v>0</v>
      </c>
      <c r="P288" s="45">
        <v>0</v>
      </c>
      <c r="Q288" s="45">
        <f t="shared" si="45"/>
        <v>90</v>
      </c>
      <c r="R288" s="45">
        <v>90</v>
      </c>
      <c r="S288" s="45">
        <v>0</v>
      </c>
      <c r="T288" s="45">
        <v>0</v>
      </c>
    </row>
    <row r="289" spans="1:21" ht="60" x14ac:dyDescent="0.25">
      <c r="B289" s="38"/>
      <c r="C289" s="60" t="s">
        <v>287</v>
      </c>
      <c r="D289" s="39" t="s">
        <v>288</v>
      </c>
      <c r="E289" s="45">
        <f t="shared" si="42"/>
        <v>300</v>
      </c>
      <c r="F289" s="45">
        <v>300</v>
      </c>
      <c r="G289" s="45">
        <v>0</v>
      </c>
      <c r="H289" s="45">
        <v>0</v>
      </c>
      <c r="I289" s="45">
        <f t="shared" si="43"/>
        <v>300</v>
      </c>
      <c r="J289" s="45">
        <v>300</v>
      </c>
      <c r="K289" s="45">
        <v>0</v>
      </c>
      <c r="L289" s="45">
        <v>0</v>
      </c>
      <c r="M289" s="45">
        <f t="shared" si="44"/>
        <v>400</v>
      </c>
      <c r="N289" s="45">
        <v>400</v>
      </c>
      <c r="O289" s="45">
        <v>0</v>
      </c>
      <c r="P289" s="45">
        <v>0</v>
      </c>
      <c r="Q289" s="45">
        <f t="shared" si="45"/>
        <v>400</v>
      </c>
      <c r="R289" s="45">
        <v>400</v>
      </c>
      <c r="S289" s="45">
        <v>0</v>
      </c>
      <c r="T289" s="45">
        <v>0</v>
      </c>
    </row>
    <row r="290" spans="1:21" ht="60" x14ac:dyDescent="0.25">
      <c r="B290" s="38"/>
      <c r="C290" s="60" t="s">
        <v>289</v>
      </c>
      <c r="D290" s="39" t="s">
        <v>290</v>
      </c>
      <c r="E290" s="45">
        <f t="shared" ref="E290:E351" si="47">SUM(F290:H290)</f>
        <v>200</v>
      </c>
      <c r="F290" s="45">
        <v>200</v>
      </c>
      <c r="G290" s="45">
        <v>0</v>
      </c>
      <c r="H290" s="45">
        <v>0</v>
      </c>
      <c r="I290" s="45">
        <f t="shared" ref="I290:I351" si="48">SUM(J290:L290)</f>
        <v>200</v>
      </c>
      <c r="J290" s="66">
        <v>200</v>
      </c>
      <c r="K290" s="45">
        <v>0</v>
      </c>
      <c r="L290" s="45">
        <v>0</v>
      </c>
      <c r="M290" s="45">
        <f t="shared" ref="M290:M351" si="49">SUM(N290:P290)</f>
        <v>260</v>
      </c>
      <c r="N290" s="45">
        <v>260</v>
      </c>
      <c r="O290" s="45">
        <v>0</v>
      </c>
      <c r="P290" s="45">
        <v>0</v>
      </c>
      <c r="Q290" s="45">
        <f t="shared" ref="Q290:Q329" si="50">SUM(R290:T290)</f>
        <v>260</v>
      </c>
      <c r="R290" s="45">
        <v>260</v>
      </c>
      <c r="S290" s="45">
        <v>0</v>
      </c>
      <c r="T290" s="45">
        <v>0</v>
      </c>
    </row>
    <row r="291" spans="1:21" ht="30" x14ac:dyDescent="0.25">
      <c r="B291" s="38"/>
      <c r="C291" s="60" t="s">
        <v>291</v>
      </c>
      <c r="D291" s="39" t="s">
        <v>292</v>
      </c>
      <c r="E291" s="45">
        <f t="shared" si="47"/>
        <v>4956</v>
      </c>
      <c r="F291" s="45">
        <v>4956</v>
      </c>
      <c r="G291" s="45">
        <v>0</v>
      </c>
      <c r="H291" s="45">
        <v>0</v>
      </c>
      <c r="I291" s="45">
        <f t="shared" si="48"/>
        <v>5000</v>
      </c>
      <c r="J291" s="66">
        <v>5000</v>
      </c>
      <c r="K291" s="45">
        <v>0</v>
      </c>
      <c r="L291" s="45">
        <v>0</v>
      </c>
      <c r="M291" s="45">
        <f t="shared" si="49"/>
        <v>6000</v>
      </c>
      <c r="N291" s="45">
        <v>6000</v>
      </c>
      <c r="O291" s="45">
        <v>0</v>
      </c>
      <c r="P291" s="45">
        <v>0</v>
      </c>
      <c r="Q291" s="45">
        <f t="shared" si="50"/>
        <v>7000</v>
      </c>
      <c r="R291" s="45">
        <v>7000</v>
      </c>
      <c r="S291" s="45">
        <v>0</v>
      </c>
      <c r="T291" s="45">
        <v>0</v>
      </c>
    </row>
    <row r="292" spans="1:21" ht="30" x14ac:dyDescent="0.25">
      <c r="B292" s="38"/>
      <c r="C292" s="60" t="s">
        <v>293</v>
      </c>
      <c r="D292" s="39" t="s">
        <v>294</v>
      </c>
      <c r="E292" s="45">
        <f t="shared" si="47"/>
        <v>520</v>
      </c>
      <c r="F292" s="45">
        <v>520</v>
      </c>
      <c r="G292" s="45">
        <v>0</v>
      </c>
      <c r="H292" s="45">
        <v>0</v>
      </c>
      <c r="I292" s="45">
        <f t="shared" si="48"/>
        <v>520</v>
      </c>
      <c r="J292" s="45">
        <v>520</v>
      </c>
      <c r="K292" s="45">
        <v>0</v>
      </c>
      <c r="L292" s="45">
        <v>0</v>
      </c>
      <c r="M292" s="45">
        <f t="shared" si="49"/>
        <v>600</v>
      </c>
      <c r="N292" s="45">
        <v>600</v>
      </c>
      <c r="O292" s="45">
        <v>0</v>
      </c>
      <c r="P292" s="45">
        <v>0</v>
      </c>
      <c r="Q292" s="45">
        <f t="shared" si="50"/>
        <v>600</v>
      </c>
      <c r="R292" s="45">
        <v>600</v>
      </c>
      <c r="S292" s="45">
        <v>0</v>
      </c>
      <c r="T292" s="45">
        <v>0</v>
      </c>
    </row>
    <row r="293" spans="1:21" ht="30" x14ac:dyDescent="0.25">
      <c r="B293" s="38"/>
      <c r="C293" s="60" t="s">
        <v>295</v>
      </c>
      <c r="D293" s="39" t="s">
        <v>296</v>
      </c>
      <c r="E293" s="45">
        <f t="shared" si="47"/>
        <v>50</v>
      </c>
      <c r="F293" s="45">
        <v>50</v>
      </c>
      <c r="G293" s="45">
        <v>0</v>
      </c>
      <c r="H293" s="45">
        <v>0</v>
      </c>
      <c r="I293" s="45">
        <f t="shared" si="48"/>
        <v>50</v>
      </c>
      <c r="J293" s="45">
        <v>50</v>
      </c>
      <c r="K293" s="45">
        <v>0</v>
      </c>
      <c r="L293" s="45">
        <v>0</v>
      </c>
      <c r="M293" s="45">
        <f t="shared" si="49"/>
        <v>60</v>
      </c>
      <c r="N293" s="45">
        <v>60</v>
      </c>
      <c r="O293" s="45">
        <v>0</v>
      </c>
      <c r="P293" s="45">
        <v>0</v>
      </c>
      <c r="Q293" s="45">
        <f t="shared" si="50"/>
        <v>60</v>
      </c>
      <c r="R293" s="45">
        <v>60</v>
      </c>
      <c r="S293" s="45">
        <v>0</v>
      </c>
      <c r="T293" s="45">
        <v>0</v>
      </c>
    </row>
    <row r="294" spans="1:21" ht="60" x14ac:dyDescent="0.25">
      <c r="B294" s="38"/>
      <c r="C294" s="60" t="s">
        <v>297</v>
      </c>
      <c r="D294" s="39" t="s">
        <v>298</v>
      </c>
      <c r="E294" s="45">
        <f t="shared" si="47"/>
        <v>60</v>
      </c>
      <c r="F294" s="45">
        <v>60</v>
      </c>
      <c r="G294" s="45">
        <v>0</v>
      </c>
      <c r="H294" s="45">
        <v>0</v>
      </c>
      <c r="I294" s="45">
        <f t="shared" si="48"/>
        <v>27</v>
      </c>
      <c r="J294" s="45">
        <v>27</v>
      </c>
      <c r="K294" s="45">
        <v>0</v>
      </c>
      <c r="L294" s="45">
        <v>0</v>
      </c>
      <c r="M294" s="45">
        <f t="shared" si="49"/>
        <v>30</v>
      </c>
      <c r="N294" s="45">
        <v>30</v>
      </c>
      <c r="O294" s="45">
        <v>0</v>
      </c>
      <c r="P294" s="45">
        <v>0</v>
      </c>
      <c r="Q294" s="45">
        <f t="shared" si="50"/>
        <v>30</v>
      </c>
      <c r="R294" s="45">
        <v>30</v>
      </c>
      <c r="S294" s="45">
        <v>0</v>
      </c>
      <c r="T294" s="45">
        <v>0</v>
      </c>
    </row>
    <row r="295" spans="1:21" ht="45" x14ac:dyDescent="0.25">
      <c r="B295" s="38"/>
      <c r="C295" s="60" t="s">
        <v>299</v>
      </c>
      <c r="D295" s="39" t="s">
        <v>300</v>
      </c>
      <c r="E295" s="45">
        <f t="shared" si="47"/>
        <v>370</v>
      </c>
      <c r="F295" s="45">
        <v>370</v>
      </c>
      <c r="G295" s="45">
        <v>0</v>
      </c>
      <c r="H295" s="45">
        <v>0</v>
      </c>
      <c r="I295" s="45">
        <f t="shared" si="48"/>
        <v>400</v>
      </c>
      <c r="J295" s="45">
        <v>400</v>
      </c>
      <c r="K295" s="45">
        <v>0</v>
      </c>
      <c r="L295" s="45">
        <v>0</v>
      </c>
      <c r="M295" s="45">
        <f t="shared" si="49"/>
        <v>500</v>
      </c>
      <c r="N295" s="45">
        <v>500</v>
      </c>
      <c r="O295" s="45">
        <v>0</v>
      </c>
      <c r="P295" s="45">
        <v>0</v>
      </c>
      <c r="Q295" s="45">
        <f t="shared" si="50"/>
        <v>500</v>
      </c>
      <c r="R295" s="45">
        <v>500</v>
      </c>
      <c r="S295" s="45">
        <v>0</v>
      </c>
      <c r="T295" s="45">
        <v>0</v>
      </c>
    </row>
    <row r="296" spans="1:21" ht="45" x14ac:dyDescent="0.25">
      <c r="B296" s="38"/>
      <c r="C296" s="60" t="s">
        <v>301</v>
      </c>
      <c r="D296" s="39" t="s">
        <v>302</v>
      </c>
      <c r="E296" s="45">
        <f t="shared" si="47"/>
        <v>793</v>
      </c>
      <c r="F296" s="45">
        <v>793</v>
      </c>
      <c r="G296" s="45">
        <v>0</v>
      </c>
      <c r="H296" s="45">
        <v>0</v>
      </c>
      <c r="I296" s="45">
        <f t="shared" si="48"/>
        <v>867</v>
      </c>
      <c r="J296" s="45">
        <f>900-33</f>
        <v>867</v>
      </c>
      <c r="K296" s="45">
        <v>0</v>
      </c>
      <c r="L296" s="45">
        <v>0</v>
      </c>
      <c r="M296" s="45">
        <f t="shared" si="49"/>
        <v>1194</v>
      </c>
      <c r="N296" s="45">
        <f>1485.3-291.3</f>
        <v>1194</v>
      </c>
      <c r="O296" s="45">
        <v>0</v>
      </c>
      <c r="P296" s="45">
        <v>0</v>
      </c>
      <c r="Q296" s="45">
        <f t="shared" si="50"/>
        <v>1194</v>
      </c>
      <c r="R296" s="45">
        <f>1485.3-291.3</f>
        <v>1194</v>
      </c>
      <c r="S296" s="45">
        <v>0</v>
      </c>
      <c r="T296" s="45">
        <v>0</v>
      </c>
    </row>
    <row r="297" spans="1:21" ht="30" x14ac:dyDescent="0.25">
      <c r="B297" s="38"/>
      <c r="C297" s="60" t="s">
        <v>303</v>
      </c>
      <c r="D297" s="39" t="s">
        <v>304</v>
      </c>
      <c r="E297" s="45">
        <f t="shared" si="47"/>
        <v>330</v>
      </c>
      <c r="F297" s="45">
        <v>330</v>
      </c>
      <c r="G297" s="45">
        <v>0</v>
      </c>
      <c r="H297" s="45">
        <v>0</v>
      </c>
      <c r="I297" s="45">
        <f t="shared" si="48"/>
        <v>350</v>
      </c>
      <c r="J297" s="45">
        <v>350</v>
      </c>
      <c r="K297" s="45">
        <v>0</v>
      </c>
      <c r="L297" s="45">
        <v>0</v>
      </c>
      <c r="M297" s="45">
        <f t="shared" si="49"/>
        <v>450</v>
      </c>
      <c r="N297" s="45">
        <v>450</v>
      </c>
      <c r="O297" s="45">
        <v>0</v>
      </c>
      <c r="P297" s="45">
        <v>0</v>
      </c>
      <c r="Q297" s="45">
        <f t="shared" si="50"/>
        <v>450</v>
      </c>
      <c r="R297" s="45">
        <v>450</v>
      </c>
      <c r="S297" s="45">
        <v>0</v>
      </c>
      <c r="T297" s="45">
        <v>0</v>
      </c>
    </row>
    <row r="298" spans="1:21" ht="30" x14ac:dyDescent="0.25">
      <c r="A298" s="7"/>
      <c r="B298" s="38"/>
      <c r="C298" s="60" t="s">
        <v>305</v>
      </c>
      <c r="D298" s="39" t="s">
        <v>306</v>
      </c>
      <c r="E298" s="45">
        <f>SUM(F298:H298)</f>
        <v>216</v>
      </c>
      <c r="F298" s="45">
        <v>216</v>
      </c>
      <c r="G298" s="45">
        <v>0</v>
      </c>
      <c r="H298" s="45">
        <v>0</v>
      </c>
      <c r="I298" s="45">
        <f t="shared" si="48"/>
        <v>216</v>
      </c>
      <c r="J298" s="45">
        <v>216</v>
      </c>
      <c r="K298" s="45">
        <v>0</v>
      </c>
      <c r="L298" s="45">
        <v>0</v>
      </c>
      <c r="M298" s="45">
        <f t="shared" si="49"/>
        <v>216</v>
      </c>
      <c r="N298" s="45">
        <v>216</v>
      </c>
      <c r="O298" s="45">
        <v>0</v>
      </c>
      <c r="P298" s="45">
        <v>0</v>
      </c>
      <c r="Q298" s="45">
        <f t="shared" si="50"/>
        <v>216</v>
      </c>
      <c r="R298" s="45">
        <v>216</v>
      </c>
      <c r="S298" s="45">
        <v>0</v>
      </c>
      <c r="T298" s="45">
        <v>0</v>
      </c>
    </row>
    <row r="299" spans="1:21" ht="45" x14ac:dyDescent="0.25">
      <c r="A299" s="7"/>
      <c r="B299" s="38"/>
      <c r="C299" s="60" t="s">
        <v>408</v>
      </c>
      <c r="D299" s="39" t="s">
        <v>407</v>
      </c>
      <c r="E299" s="45">
        <f>SUM(F299:H299)</f>
        <v>1000</v>
      </c>
      <c r="F299" s="45">
        <v>1000</v>
      </c>
      <c r="G299" s="45">
        <v>0</v>
      </c>
      <c r="H299" s="45">
        <v>0</v>
      </c>
      <c r="I299" s="45">
        <f t="shared" si="48"/>
        <v>1000</v>
      </c>
      <c r="J299" s="45">
        <v>1000</v>
      </c>
      <c r="K299" s="45">
        <v>0</v>
      </c>
      <c r="L299" s="45">
        <v>0</v>
      </c>
      <c r="M299" s="45">
        <f t="shared" si="49"/>
        <v>1200</v>
      </c>
      <c r="N299" s="45">
        <v>1200</v>
      </c>
      <c r="O299" s="45">
        <v>0</v>
      </c>
      <c r="P299" s="45">
        <v>0</v>
      </c>
      <c r="Q299" s="45">
        <f t="shared" si="50"/>
        <v>1200</v>
      </c>
      <c r="R299" s="45">
        <v>1200</v>
      </c>
      <c r="S299" s="45">
        <v>0</v>
      </c>
      <c r="T299" s="45">
        <v>0</v>
      </c>
    </row>
    <row r="300" spans="1:21" ht="36" x14ac:dyDescent="0.25">
      <c r="B300" s="30" t="s">
        <v>128</v>
      </c>
      <c r="C300" s="31"/>
      <c r="D300" s="53" t="s">
        <v>29</v>
      </c>
      <c r="E300" s="33">
        <f t="shared" si="47"/>
        <v>42500</v>
      </c>
      <c r="F300" s="33">
        <f>SUM(F304:F305)</f>
        <v>42500</v>
      </c>
      <c r="G300" s="33">
        <f>SUM(G304:G305)</f>
        <v>0</v>
      </c>
      <c r="H300" s="33">
        <f>SUM(H304:H305)</f>
        <v>0</v>
      </c>
      <c r="I300" s="33">
        <f t="shared" si="48"/>
        <v>43000</v>
      </c>
      <c r="J300" s="33">
        <f>SUM(J304:J305)</f>
        <v>43000</v>
      </c>
      <c r="K300" s="33">
        <f>SUM(K304:K305)</f>
        <v>0</v>
      </c>
      <c r="L300" s="33">
        <f>SUM(L304:L305)</f>
        <v>0</v>
      </c>
      <c r="M300" s="33">
        <f t="shared" si="49"/>
        <v>44000</v>
      </c>
      <c r="N300" s="33">
        <f>SUM(N304:N305)</f>
        <v>44000</v>
      </c>
      <c r="O300" s="33">
        <f>SUM(O304:O305)</f>
        <v>0</v>
      </c>
      <c r="P300" s="33">
        <f>SUM(P304:P305)</f>
        <v>0</v>
      </c>
      <c r="Q300" s="33">
        <f t="shared" si="50"/>
        <v>44000</v>
      </c>
      <c r="R300" s="33">
        <f>SUM(R304:R305)</f>
        <v>44000</v>
      </c>
      <c r="S300" s="33">
        <f>SUM(S304:S305)</f>
        <v>0</v>
      </c>
      <c r="T300" s="33">
        <f>SUM(T304:T305)</f>
        <v>0</v>
      </c>
      <c r="U300" s="118"/>
    </row>
    <row r="301" spans="1:21" ht="18" x14ac:dyDescent="0.25">
      <c r="B301" s="41"/>
      <c r="C301" s="42"/>
      <c r="D301" s="43" t="s">
        <v>151</v>
      </c>
      <c r="E301" s="36">
        <f t="shared" si="47"/>
        <v>3290</v>
      </c>
      <c r="F301" s="36">
        <f>SUM(F302:F303)</f>
        <v>3290</v>
      </c>
      <c r="G301" s="36">
        <f>SUM(G302:G303)</f>
        <v>0</v>
      </c>
      <c r="H301" s="36">
        <f>SUM(H302:H303)</f>
        <v>0</v>
      </c>
      <c r="I301" s="36">
        <f t="shared" si="48"/>
        <v>3290</v>
      </c>
      <c r="J301" s="36">
        <f>SUM(J302:J303)</f>
        <v>3290</v>
      </c>
      <c r="K301" s="36">
        <f>SUM(K302:K303)</f>
        <v>0</v>
      </c>
      <c r="L301" s="36">
        <f>SUM(L302:L303)</f>
        <v>0</v>
      </c>
      <c r="M301" s="36">
        <f t="shared" si="49"/>
        <v>3290</v>
      </c>
      <c r="N301" s="36">
        <f>SUM(N302:N303)</f>
        <v>3290</v>
      </c>
      <c r="O301" s="36">
        <f>SUM(O302:O303)</f>
        <v>0</v>
      </c>
      <c r="P301" s="36">
        <f>SUM(P302:P303)</f>
        <v>0</v>
      </c>
      <c r="Q301" s="36">
        <f t="shared" si="50"/>
        <v>3290</v>
      </c>
      <c r="R301" s="36">
        <f>SUM(R302:R303)</f>
        <v>3290</v>
      </c>
      <c r="S301" s="36">
        <f>SUM(S302:S303)</f>
        <v>0</v>
      </c>
      <c r="T301" s="36">
        <f>SUM(T302:T303)</f>
        <v>0</v>
      </c>
      <c r="U301" s="118"/>
    </row>
    <row r="302" spans="1:21" ht="18" x14ac:dyDescent="0.25">
      <c r="B302" s="41"/>
      <c r="C302" s="42"/>
      <c r="D302" s="44" t="s">
        <v>335</v>
      </c>
      <c r="E302" s="37">
        <f t="shared" si="47"/>
        <v>0</v>
      </c>
      <c r="F302" s="37">
        <v>0</v>
      </c>
      <c r="G302" s="37">
        <v>0</v>
      </c>
      <c r="H302" s="37">
        <v>0</v>
      </c>
      <c r="I302" s="37">
        <f t="shared" si="48"/>
        <v>0</v>
      </c>
      <c r="J302" s="37">
        <v>0</v>
      </c>
      <c r="K302" s="37">
        <v>0</v>
      </c>
      <c r="L302" s="37">
        <v>0</v>
      </c>
      <c r="M302" s="37">
        <f t="shared" si="49"/>
        <v>0</v>
      </c>
      <c r="N302" s="37">
        <v>0</v>
      </c>
      <c r="O302" s="37">
        <v>0</v>
      </c>
      <c r="P302" s="37">
        <v>0</v>
      </c>
      <c r="Q302" s="37">
        <f t="shared" si="50"/>
        <v>0</v>
      </c>
      <c r="R302" s="37">
        <v>0</v>
      </c>
      <c r="S302" s="37">
        <v>0</v>
      </c>
      <c r="T302" s="37">
        <v>0</v>
      </c>
    </row>
    <row r="303" spans="1:21" ht="18" x14ac:dyDescent="0.25">
      <c r="B303" s="41"/>
      <c r="C303" s="42"/>
      <c r="D303" s="44" t="s">
        <v>155</v>
      </c>
      <c r="E303" s="37">
        <f t="shared" si="47"/>
        <v>3290</v>
      </c>
      <c r="F303" s="37">
        <v>3290</v>
      </c>
      <c r="G303" s="37">
        <v>0</v>
      </c>
      <c r="H303" s="37">
        <v>0</v>
      </c>
      <c r="I303" s="37">
        <f t="shared" si="48"/>
        <v>3290</v>
      </c>
      <c r="J303" s="37">
        <v>3290</v>
      </c>
      <c r="K303" s="37">
        <v>0</v>
      </c>
      <c r="L303" s="37">
        <v>0</v>
      </c>
      <c r="M303" s="37">
        <f t="shared" si="49"/>
        <v>3290</v>
      </c>
      <c r="N303" s="37">
        <v>3290</v>
      </c>
      <c r="O303" s="37">
        <v>0</v>
      </c>
      <c r="P303" s="37">
        <v>0</v>
      </c>
      <c r="Q303" s="37">
        <f t="shared" si="50"/>
        <v>3290</v>
      </c>
      <c r="R303" s="37">
        <v>3290</v>
      </c>
      <c r="S303" s="37">
        <v>0</v>
      </c>
      <c r="T303" s="37">
        <v>0</v>
      </c>
    </row>
    <row r="304" spans="1:21" ht="45" x14ac:dyDescent="0.25">
      <c r="B304" s="38"/>
      <c r="C304" s="60" t="s">
        <v>307</v>
      </c>
      <c r="D304" s="39" t="s">
        <v>308</v>
      </c>
      <c r="E304" s="45">
        <f t="shared" si="47"/>
        <v>725</v>
      </c>
      <c r="F304" s="45">
        <v>725</v>
      </c>
      <c r="G304" s="45">
        <v>0</v>
      </c>
      <c r="H304" s="45">
        <v>0</v>
      </c>
      <c r="I304" s="45">
        <f t="shared" si="48"/>
        <v>730</v>
      </c>
      <c r="J304" s="45">
        <v>730</v>
      </c>
      <c r="K304" s="45">
        <v>0</v>
      </c>
      <c r="L304" s="45">
        <v>0</v>
      </c>
      <c r="M304" s="45">
        <f t="shared" si="49"/>
        <v>730</v>
      </c>
      <c r="N304" s="45">
        <v>730</v>
      </c>
      <c r="O304" s="45">
        <v>0</v>
      </c>
      <c r="P304" s="45">
        <v>0</v>
      </c>
      <c r="Q304" s="45">
        <f t="shared" si="50"/>
        <v>730</v>
      </c>
      <c r="R304" s="45">
        <v>730</v>
      </c>
      <c r="S304" s="45">
        <v>0</v>
      </c>
      <c r="T304" s="45">
        <v>0</v>
      </c>
    </row>
    <row r="305" spans="1:21" ht="75" x14ac:dyDescent="0.25">
      <c r="B305" s="38"/>
      <c r="C305" s="60" t="s">
        <v>309</v>
      </c>
      <c r="D305" s="39" t="s">
        <v>361</v>
      </c>
      <c r="E305" s="45">
        <f t="shared" si="47"/>
        <v>41775</v>
      </c>
      <c r="F305" s="45">
        <v>41775</v>
      </c>
      <c r="G305" s="45">
        <v>0</v>
      </c>
      <c r="H305" s="45">
        <v>0</v>
      </c>
      <c r="I305" s="45">
        <f t="shared" si="48"/>
        <v>42270</v>
      </c>
      <c r="J305" s="45">
        <v>42270</v>
      </c>
      <c r="K305" s="45">
        <v>0</v>
      </c>
      <c r="L305" s="45">
        <v>0</v>
      </c>
      <c r="M305" s="45">
        <f t="shared" si="49"/>
        <v>43270</v>
      </c>
      <c r="N305" s="45">
        <v>43270</v>
      </c>
      <c r="O305" s="45">
        <v>0</v>
      </c>
      <c r="P305" s="45">
        <v>0</v>
      </c>
      <c r="Q305" s="45">
        <f t="shared" si="50"/>
        <v>43270</v>
      </c>
      <c r="R305" s="45">
        <v>43270</v>
      </c>
      <c r="S305" s="45">
        <v>0</v>
      </c>
      <c r="T305" s="45">
        <v>0</v>
      </c>
    </row>
    <row r="306" spans="1:21" ht="18" x14ac:dyDescent="0.25">
      <c r="A306" s="7"/>
      <c r="B306" s="30" t="s">
        <v>130</v>
      </c>
      <c r="C306" s="31"/>
      <c r="D306" s="53" t="s">
        <v>129</v>
      </c>
      <c r="E306" s="33">
        <f t="shared" si="47"/>
        <v>26000</v>
      </c>
      <c r="F306" s="33">
        <f>SUM(F310:F313)</f>
        <v>26000</v>
      </c>
      <c r="G306" s="33">
        <f>SUM(G310:G313)</f>
        <v>0</v>
      </c>
      <c r="H306" s="33">
        <f>SUM(H310:H313)</f>
        <v>0</v>
      </c>
      <c r="I306" s="33">
        <f t="shared" si="48"/>
        <v>26000</v>
      </c>
      <c r="J306" s="33">
        <f>SUM(J310:J313)</f>
        <v>26000</v>
      </c>
      <c r="K306" s="33">
        <f>SUM(K310:K313)</f>
        <v>0</v>
      </c>
      <c r="L306" s="33">
        <f>SUM(L310:L313)</f>
        <v>0</v>
      </c>
      <c r="M306" s="33">
        <f t="shared" si="49"/>
        <v>27000</v>
      </c>
      <c r="N306" s="33">
        <f>SUM(N310:N313)</f>
        <v>27000</v>
      </c>
      <c r="O306" s="33">
        <f>SUM(O310:O313)</f>
        <v>0</v>
      </c>
      <c r="P306" s="33">
        <f>SUM(P310:P313)</f>
        <v>0</v>
      </c>
      <c r="Q306" s="33">
        <f t="shared" si="50"/>
        <v>29000</v>
      </c>
      <c r="R306" s="33">
        <f>SUM(R310:R313)</f>
        <v>29000</v>
      </c>
      <c r="S306" s="33">
        <f>SUM(S310:S313)</f>
        <v>0</v>
      </c>
      <c r="T306" s="33">
        <f>SUM(T310:T313)</f>
        <v>0</v>
      </c>
      <c r="U306" s="81"/>
    </row>
    <row r="307" spans="1:21" ht="18" x14ac:dyDescent="0.25">
      <c r="B307" s="41"/>
      <c r="C307" s="42"/>
      <c r="D307" s="43" t="s">
        <v>151</v>
      </c>
      <c r="E307" s="36">
        <f t="shared" si="47"/>
        <v>0</v>
      </c>
      <c r="F307" s="36">
        <f>SUM(F308:F309)</f>
        <v>0</v>
      </c>
      <c r="G307" s="36">
        <f>SUM(G308:G309)</f>
        <v>0</v>
      </c>
      <c r="H307" s="36">
        <f>SUM(H308:H309)</f>
        <v>0</v>
      </c>
      <c r="I307" s="36">
        <f t="shared" si="48"/>
        <v>0</v>
      </c>
      <c r="J307" s="36">
        <f>SUM(J308:J309)</f>
        <v>0</v>
      </c>
      <c r="K307" s="36">
        <f>SUM(K308:K309)</f>
        <v>0</v>
      </c>
      <c r="L307" s="36">
        <f>SUM(L308:L309)</f>
        <v>0</v>
      </c>
      <c r="M307" s="36">
        <f t="shared" si="49"/>
        <v>0</v>
      </c>
      <c r="N307" s="36">
        <f>SUM(N308:N309)</f>
        <v>0</v>
      </c>
      <c r="O307" s="36">
        <f>SUM(O308:O309)</f>
        <v>0</v>
      </c>
      <c r="P307" s="36">
        <f>SUM(P308:P309)</f>
        <v>0</v>
      </c>
      <c r="Q307" s="36">
        <f t="shared" si="50"/>
        <v>0</v>
      </c>
      <c r="R307" s="36">
        <f>SUM(R308:R309)</f>
        <v>0</v>
      </c>
      <c r="S307" s="36">
        <f>SUM(S308:S309)</f>
        <v>0</v>
      </c>
      <c r="T307" s="36">
        <f>SUM(T308:T309)</f>
        <v>0</v>
      </c>
    </row>
    <row r="308" spans="1:21" ht="18" x14ac:dyDescent="0.25">
      <c r="B308" s="41"/>
      <c r="C308" s="42"/>
      <c r="D308" s="44" t="s">
        <v>335</v>
      </c>
      <c r="E308" s="37">
        <f t="shared" si="47"/>
        <v>0</v>
      </c>
      <c r="F308" s="37">
        <v>0</v>
      </c>
      <c r="G308" s="37">
        <v>0</v>
      </c>
      <c r="H308" s="37">
        <v>0</v>
      </c>
      <c r="I308" s="37">
        <f t="shared" si="48"/>
        <v>0</v>
      </c>
      <c r="J308" s="37">
        <v>0</v>
      </c>
      <c r="K308" s="37">
        <v>0</v>
      </c>
      <c r="L308" s="37">
        <v>0</v>
      </c>
      <c r="M308" s="37">
        <f t="shared" si="49"/>
        <v>0</v>
      </c>
      <c r="N308" s="37">
        <v>0</v>
      </c>
      <c r="O308" s="37">
        <v>0</v>
      </c>
      <c r="P308" s="37">
        <v>0</v>
      </c>
      <c r="Q308" s="37">
        <f t="shared" si="50"/>
        <v>0</v>
      </c>
      <c r="R308" s="37">
        <v>0</v>
      </c>
      <c r="S308" s="37">
        <v>0</v>
      </c>
      <c r="T308" s="37">
        <v>0</v>
      </c>
    </row>
    <row r="309" spans="1:21" ht="18" x14ac:dyDescent="0.25">
      <c r="B309" s="41"/>
      <c r="C309" s="42"/>
      <c r="D309" s="44" t="s">
        <v>155</v>
      </c>
      <c r="E309" s="37">
        <f t="shared" si="47"/>
        <v>0</v>
      </c>
      <c r="F309" s="37">
        <v>0</v>
      </c>
      <c r="G309" s="37">
        <v>0</v>
      </c>
      <c r="H309" s="37">
        <v>0</v>
      </c>
      <c r="I309" s="37">
        <f t="shared" si="48"/>
        <v>0</v>
      </c>
      <c r="J309" s="37">
        <v>0</v>
      </c>
      <c r="K309" s="37">
        <v>0</v>
      </c>
      <c r="L309" s="37">
        <v>0</v>
      </c>
      <c r="M309" s="37">
        <f t="shared" si="49"/>
        <v>0</v>
      </c>
      <c r="N309" s="37">
        <v>0</v>
      </c>
      <c r="O309" s="37">
        <v>0</v>
      </c>
      <c r="P309" s="37">
        <v>0</v>
      </c>
      <c r="Q309" s="37">
        <f t="shared" si="50"/>
        <v>0</v>
      </c>
      <c r="R309" s="37">
        <v>0</v>
      </c>
      <c r="S309" s="37">
        <v>0</v>
      </c>
      <c r="T309" s="37">
        <v>0</v>
      </c>
    </row>
    <row r="310" spans="1:21" ht="90" x14ac:dyDescent="0.25">
      <c r="A310" s="7"/>
      <c r="B310" s="38"/>
      <c r="C310" s="60" t="s">
        <v>310</v>
      </c>
      <c r="D310" s="39" t="s">
        <v>311</v>
      </c>
      <c r="E310" s="45">
        <f t="shared" si="47"/>
        <v>19637</v>
      </c>
      <c r="F310" s="45">
        <v>19637</v>
      </c>
      <c r="G310" s="45">
        <v>0</v>
      </c>
      <c r="H310" s="45">
        <v>0</v>
      </c>
      <c r="I310" s="45">
        <f t="shared" si="48"/>
        <v>19637</v>
      </c>
      <c r="J310" s="45">
        <v>19637</v>
      </c>
      <c r="K310" s="45">
        <v>0</v>
      </c>
      <c r="L310" s="45">
        <v>0</v>
      </c>
      <c r="M310" s="45">
        <f t="shared" si="49"/>
        <v>20637</v>
      </c>
      <c r="N310" s="45">
        <v>20637</v>
      </c>
      <c r="O310" s="45">
        <v>0</v>
      </c>
      <c r="P310" s="45">
        <v>0</v>
      </c>
      <c r="Q310" s="45">
        <f t="shared" si="50"/>
        <v>22637</v>
      </c>
      <c r="R310" s="45">
        <v>22637</v>
      </c>
      <c r="S310" s="45">
        <v>0</v>
      </c>
      <c r="T310" s="45">
        <v>0</v>
      </c>
    </row>
    <row r="311" spans="1:21" ht="45" x14ac:dyDescent="0.25">
      <c r="A311" s="7"/>
      <c r="B311" s="38"/>
      <c r="C311" s="60" t="s">
        <v>312</v>
      </c>
      <c r="D311" s="39" t="s">
        <v>313</v>
      </c>
      <c r="E311" s="45">
        <f t="shared" si="47"/>
        <v>3738</v>
      </c>
      <c r="F311" s="45">
        <v>3738</v>
      </c>
      <c r="G311" s="45">
        <v>0</v>
      </c>
      <c r="H311" s="45">
        <v>0</v>
      </c>
      <c r="I311" s="45">
        <f t="shared" si="48"/>
        <v>3738</v>
      </c>
      <c r="J311" s="45">
        <v>3738</v>
      </c>
      <c r="K311" s="45">
        <v>0</v>
      </c>
      <c r="L311" s="45">
        <v>0</v>
      </c>
      <c r="M311" s="45">
        <f t="shared" si="49"/>
        <v>3738</v>
      </c>
      <c r="N311" s="45">
        <v>3738</v>
      </c>
      <c r="O311" s="45">
        <v>0</v>
      </c>
      <c r="P311" s="45">
        <v>0</v>
      </c>
      <c r="Q311" s="45">
        <f t="shared" si="50"/>
        <v>3738</v>
      </c>
      <c r="R311" s="45">
        <v>3738</v>
      </c>
      <c r="S311" s="45">
        <v>0</v>
      </c>
      <c r="T311" s="45">
        <v>0</v>
      </c>
    </row>
    <row r="312" spans="1:21" ht="30" x14ac:dyDescent="0.25">
      <c r="A312" s="7"/>
      <c r="B312" s="38"/>
      <c r="C312" s="60" t="s">
        <v>314</v>
      </c>
      <c r="D312" s="39" t="s">
        <v>315</v>
      </c>
      <c r="E312" s="45">
        <f t="shared" si="47"/>
        <v>207</v>
      </c>
      <c r="F312" s="45">
        <v>207</v>
      </c>
      <c r="G312" s="45">
        <v>0</v>
      </c>
      <c r="H312" s="45">
        <v>0</v>
      </c>
      <c r="I312" s="45">
        <f t="shared" si="48"/>
        <v>207</v>
      </c>
      <c r="J312" s="45">
        <v>207</v>
      </c>
      <c r="K312" s="45">
        <v>0</v>
      </c>
      <c r="L312" s="45">
        <v>0</v>
      </c>
      <c r="M312" s="45">
        <f t="shared" si="49"/>
        <v>207</v>
      </c>
      <c r="N312" s="45">
        <v>207</v>
      </c>
      <c r="O312" s="45">
        <v>0</v>
      </c>
      <c r="P312" s="45">
        <v>0</v>
      </c>
      <c r="Q312" s="45">
        <f t="shared" si="50"/>
        <v>207</v>
      </c>
      <c r="R312" s="45">
        <v>207</v>
      </c>
      <c r="S312" s="45">
        <v>0</v>
      </c>
      <c r="T312" s="45">
        <v>0</v>
      </c>
    </row>
    <row r="313" spans="1:21" ht="60" x14ac:dyDescent="0.25">
      <c r="A313" s="7"/>
      <c r="B313" s="38"/>
      <c r="C313" s="60" t="s">
        <v>316</v>
      </c>
      <c r="D313" s="39" t="s">
        <v>317</v>
      </c>
      <c r="E313" s="45">
        <f t="shared" si="47"/>
        <v>2418</v>
      </c>
      <c r="F313" s="45">
        <v>2418</v>
      </c>
      <c r="G313" s="45">
        <v>0</v>
      </c>
      <c r="H313" s="45">
        <v>0</v>
      </c>
      <c r="I313" s="45">
        <f t="shared" si="48"/>
        <v>2418</v>
      </c>
      <c r="J313" s="45">
        <v>2418</v>
      </c>
      <c r="K313" s="45">
        <v>0</v>
      </c>
      <c r="L313" s="45">
        <v>0</v>
      </c>
      <c r="M313" s="45">
        <f t="shared" si="49"/>
        <v>2418</v>
      </c>
      <c r="N313" s="45">
        <v>2418</v>
      </c>
      <c r="O313" s="45">
        <v>0</v>
      </c>
      <c r="P313" s="45">
        <v>0</v>
      </c>
      <c r="Q313" s="45">
        <f t="shared" si="50"/>
        <v>2418</v>
      </c>
      <c r="R313" s="45">
        <v>2418</v>
      </c>
      <c r="S313" s="45">
        <v>0</v>
      </c>
      <c r="T313" s="45">
        <v>0</v>
      </c>
    </row>
    <row r="314" spans="1:21" ht="18" x14ac:dyDescent="0.25">
      <c r="A314" s="7"/>
      <c r="B314" s="30" t="s">
        <v>132</v>
      </c>
      <c r="C314" s="31"/>
      <c r="D314" s="53" t="s">
        <v>131</v>
      </c>
      <c r="E314" s="33">
        <f t="shared" si="47"/>
        <v>22600</v>
      </c>
      <c r="F314" s="33">
        <f>SUM(F318:F319)</f>
        <v>22600</v>
      </c>
      <c r="G314" s="33">
        <f>SUM(G318:G319)</f>
        <v>0</v>
      </c>
      <c r="H314" s="33">
        <f>SUM(H318:H319)</f>
        <v>0</v>
      </c>
      <c r="I314" s="33">
        <f t="shared" si="48"/>
        <v>24000</v>
      </c>
      <c r="J314" s="33">
        <f>SUM(J318:J319)</f>
        <v>24000</v>
      </c>
      <c r="K314" s="33">
        <f>SUM(K318:K319)</f>
        <v>0</v>
      </c>
      <c r="L314" s="33">
        <f>SUM(L318:L319)</f>
        <v>0</v>
      </c>
      <c r="M314" s="33">
        <f t="shared" si="49"/>
        <v>25000</v>
      </c>
      <c r="N314" s="33">
        <f>SUM(N318:N319)</f>
        <v>25000</v>
      </c>
      <c r="O314" s="33">
        <f>SUM(O318:O319)</f>
        <v>0</v>
      </c>
      <c r="P314" s="33">
        <f>SUM(P318:P319)</f>
        <v>0</v>
      </c>
      <c r="Q314" s="33">
        <f t="shared" si="50"/>
        <v>30000</v>
      </c>
      <c r="R314" s="33">
        <f>SUM(R318:R319)</f>
        <v>30000</v>
      </c>
      <c r="S314" s="33">
        <f>SUM(S318:S319)</f>
        <v>0</v>
      </c>
      <c r="T314" s="33">
        <f>SUM(T318:T319)</f>
        <v>0</v>
      </c>
      <c r="U314" s="81"/>
    </row>
    <row r="315" spans="1:21" ht="18" x14ac:dyDescent="0.25">
      <c r="B315" s="41"/>
      <c r="C315" s="42"/>
      <c r="D315" s="43" t="s">
        <v>151</v>
      </c>
      <c r="E315" s="36">
        <f t="shared" si="47"/>
        <v>0</v>
      </c>
      <c r="F315" s="36">
        <f>SUM(F316:F317)</f>
        <v>0</v>
      </c>
      <c r="G315" s="36">
        <f>SUM(G316:G317)</f>
        <v>0</v>
      </c>
      <c r="H315" s="36">
        <f>SUM(H316:H317)</f>
        <v>0</v>
      </c>
      <c r="I315" s="36">
        <f t="shared" si="48"/>
        <v>0</v>
      </c>
      <c r="J315" s="36">
        <f>SUM(J316:J317)</f>
        <v>0</v>
      </c>
      <c r="K315" s="36">
        <f>SUM(K316:K317)</f>
        <v>0</v>
      </c>
      <c r="L315" s="36">
        <f>SUM(L316:L317)</f>
        <v>0</v>
      </c>
      <c r="M315" s="36">
        <f t="shared" si="49"/>
        <v>0</v>
      </c>
      <c r="N315" s="36">
        <f>SUM(N316:N317)</f>
        <v>0</v>
      </c>
      <c r="O315" s="36">
        <f>SUM(O316:O317)</f>
        <v>0</v>
      </c>
      <c r="P315" s="36">
        <f>SUM(P316:P317)</f>
        <v>0</v>
      </c>
      <c r="Q315" s="36">
        <f t="shared" si="50"/>
        <v>0</v>
      </c>
      <c r="R315" s="36">
        <f>SUM(R316:R317)</f>
        <v>0</v>
      </c>
      <c r="S315" s="36">
        <f>SUM(S316:S317)</f>
        <v>0</v>
      </c>
      <c r="T315" s="36">
        <f>SUM(T316:T317)</f>
        <v>0</v>
      </c>
    </row>
    <row r="316" spans="1:21" ht="18" x14ac:dyDescent="0.25">
      <c r="B316" s="41"/>
      <c r="C316" s="42"/>
      <c r="D316" s="44" t="s">
        <v>335</v>
      </c>
      <c r="E316" s="37">
        <f t="shared" si="47"/>
        <v>0</v>
      </c>
      <c r="F316" s="37">
        <v>0</v>
      </c>
      <c r="G316" s="37">
        <v>0</v>
      </c>
      <c r="H316" s="37">
        <v>0</v>
      </c>
      <c r="I316" s="37">
        <f t="shared" si="48"/>
        <v>0</v>
      </c>
      <c r="J316" s="37">
        <v>0</v>
      </c>
      <c r="K316" s="37">
        <v>0</v>
      </c>
      <c r="L316" s="37">
        <v>0</v>
      </c>
      <c r="M316" s="37">
        <f t="shared" si="49"/>
        <v>0</v>
      </c>
      <c r="N316" s="37">
        <v>0</v>
      </c>
      <c r="O316" s="37">
        <v>0</v>
      </c>
      <c r="P316" s="37">
        <v>0</v>
      </c>
      <c r="Q316" s="37">
        <f t="shared" si="50"/>
        <v>0</v>
      </c>
      <c r="R316" s="37">
        <v>0</v>
      </c>
      <c r="S316" s="37">
        <v>0</v>
      </c>
      <c r="T316" s="37">
        <v>0</v>
      </c>
    </row>
    <row r="317" spans="1:21" ht="18" x14ac:dyDescent="0.25">
      <c r="B317" s="41"/>
      <c r="C317" s="42"/>
      <c r="D317" s="44" t="s">
        <v>155</v>
      </c>
      <c r="E317" s="37">
        <f t="shared" si="47"/>
        <v>0</v>
      </c>
      <c r="F317" s="37">
        <v>0</v>
      </c>
      <c r="G317" s="37">
        <v>0</v>
      </c>
      <c r="H317" s="37">
        <v>0</v>
      </c>
      <c r="I317" s="37">
        <f t="shared" si="48"/>
        <v>0</v>
      </c>
      <c r="J317" s="37">
        <v>0</v>
      </c>
      <c r="K317" s="37">
        <v>0</v>
      </c>
      <c r="L317" s="37">
        <v>0</v>
      </c>
      <c r="M317" s="37">
        <f t="shared" si="49"/>
        <v>0</v>
      </c>
      <c r="N317" s="37">
        <v>0</v>
      </c>
      <c r="O317" s="37">
        <v>0</v>
      </c>
      <c r="P317" s="37">
        <v>0</v>
      </c>
      <c r="Q317" s="37">
        <f t="shared" si="50"/>
        <v>0</v>
      </c>
      <c r="R317" s="37">
        <v>0</v>
      </c>
      <c r="S317" s="37">
        <v>0</v>
      </c>
      <c r="T317" s="37">
        <v>0</v>
      </c>
    </row>
    <row r="318" spans="1:21" ht="90" x14ac:dyDescent="0.25">
      <c r="A318" s="7"/>
      <c r="B318" s="38"/>
      <c r="C318" s="60" t="s">
        <v>318</v>
      </c>
      <c r="D318" s="39" t="s">
        <v>319</v>
      </c>
      <c r="E318" s="45">
        <f t="shared" si="47"/>
        <v>22595</v>
      </c>
      <c r="F318" s="45">
        <v>22595</v>
      </c>
      <c r="G318" s="45">
        <v>0</v>
      </c>
      <c r="H318" s="45">
        <v>0</v>
      </c>
      <c r="I318" s="45">
        <f t="shared" si="48"/>
        <v>23995</v>
      </c>
      <c r="J318" s="45">
        <v>23995</v>
      </c>
      <c r="K318" s="45">
        <v>0</v>
      </c>
      <c r="L318" s="45">
        <v>0</v>
      </c>
      <c r="M318" s="45">
        <f t="shared" si="49"/>
        <v>24995</v>
      </c>
      <c r="N318" s="45">
        <v>24995</v>
      </c>
      <c r="O318" s="45">
        <v>0</v>
      </c>
      <c r="P318" s="45">
        <v>0</v>
      </c>
      <c r="Q318" s="45">
        <f t="shared" si="50"/>
        <v>29995</v>
      </c>
      <c r="R318" s="45">
        <v>29995</v>
      </c>
      <c r="S318" s="45">
        <v>0</v>
      </c>
      <c r="T318" s="45">
        <v>0</v>
      </c>
    </row>
    <row r="319" spans="1:21" ht="45" x14ac:dyDescent="0.25">
      <c r="A319" s="7"/>
      <c r="B319" s="38"/>
      <c r="C319" s="60" t="s">
        <v>320</v>
      </c>
      <c r="D319" s="39" t="s">
        <v>321</v>
      </c>
      <c r="E319" s="45">
        <f t="shared" si="47"/>
        <v>5</v>
      </c>
      <c r="F319" s="45">
        <v>5</v>
      </c>
      <c r="G319" s="45">
        <v>0</v>
      </c>
      <c r="H319" s="45">
        <v>0</v>
      </c>
      <c r="I319" s="45">
        <f t="shared" si="48"/>
        <v>5</v>
      </c>
      <c r="J319" s="45">
        <v>5</v>
      </c>
      <c r="K319" s="45">
        <v>0</v>
      </c>
      <c r="L319" s="45">
        <v>0</v>
      </c>
      <c r="M319" s="45">
        <f t="shared" si="49"/>
        <v>5</v>
      </c>
      <c r="N319" s="45">
        <v>5</v>
      </c>
      <c r="O319" s="45">
        <v>0</v>
      </c>
      <c r="P319" s="45">
        <v>0</v>
      </c>
      <c r="Q319" s="45">
        <f t="shared" si="50"/>
        <v>5</v>
      </c>
      <c r="R319" s="45">
        <v>5</v>
      </c>
      <c r="S319" s="45">
        <v>0</v>
      </c>
      <c r="T319" s="45">
        <v>0</v>
      </c>
    </row>
    <row r="320" spans="1:21" ht="36" x14ac:dyDescent="0.25">
      <c r="A320" s="7"/>
      <c r="B320" s="30" t="s">
        <v>134</v>
      </c>
      <c r="C320" s="31"/>
      <c r="D320" s="53" t="s">
        <v>133</v>
      </c>
      <c r="E320" s="33">
        <f t="shared" si="47"/>
        <v>1000</v>
      </c>
      <c r="F320" s="33">
        <f>SUM(F324:F325)</f>
        <v>1000</v>
      </c>
      <c r="G320" s="33">
        <f>SUM(G324:G325)</f>
        <v>0</v>
      </c>
      <c r="H320" s="33">
        <f>SUM(H324:H325)</f>
        <v>0</v>
      </c>
      <c r="I320" s="33">
        <f t="shared" si="48"/>
        <v>1000</v>
      </c>
      <c r="J320" s="33">
        <f>SUM(J324:J325)</f>
        <v>1000</v>
      </c>
      <c r="K320" s="33">
        <f>SUM(K324:K325)</f>
        <v>0</v>
      </c>
      <c r="L320" s="33">
        <f>SUM(L324:L325)</f>
        <v>0</v>
      </c>
      <c r="M320" s="33">
        <f t="shared" si="49"/>
        <v>1000</v>
      </c>
      <c r="N320" s="33">
        <f>SUM(N324:N325)</f>
        <v>1000</v>
      </c>
      <c r="O320" s="33">
        <f>SUM(O324:O325)</f>
        <v>0</v>
      </c>
      <c r="P320" s="33">
        <f>SUM(P324:P325)</f>
        <v>0</v>
      </c>
      <c r="Q320" s="33">
        <f t="shared" si="50"/>
        <v>1000</v>
      </c>
      <c r="R320" s="33">
        <f>SUM(R324:R325)</f>
        <v>1000</v>
      </c>
      <c r="S320" s="33">
        <f>SUM(S324:S325)</f>
        <v>0</v>
      </c>
      <c r="T320" s="33">
        <f>SUM(T324:T325)</f>
        <v>0</v>
      </c>
      <c r="U320" s="81"/>
    </row>
    <row r="321" spans="1:21" ht="18" x14ac:dyDescent="0.25">
      <c r="B321" s="41"/>
      <c r="C321" s="42"/>
      <c r="D321" s="43" t="s">
        <v>151</v>
      </c>
      <c r="E321" s="36">
        <f t="shared" si="47"/>
        <v>0</v>
      </c>
      <c r="F321" s="36">
        <f>SUM(F322:F323)</f>
        <v>0</v>
      </c>
      <c r="G321" s="36">
        <f>SUM(G322:G323)</f>
        <v>0</v>
      </c>
      <c r="H321" s="36">
        <f>SUM(H322:H323)</f>
        <v>0</v>
      </c>
      <c r="I321" s="36">
        <f t="shared" si="48"/>
        <v>0</v>
      </c>
      <c r="J321" s="36">
        <f>SUM(J322:J323)</f>
        <v>0</v>
      </c>
      <c r="K321" s="36">
        <f>SUM(K322:K323)</f>
        <v>0</v>
      </c>
      <c r="L321" s="36">
        <f>SUM(L322:L323)</f>
        <v>0</v>
      </c>
      <c r="M321" s="36">
        <f t="shared" si="49"/>
        <v>0</v>
      </c>
      <c r="N321" s="36">
        <f>SUM(N322:N323)</f>
        <v>0</v>
      </c>
      <c r="O321" s="36">
        <f>SUM(O322:O323)</f>
        <v>0</v>
      </c>
      <c r="P321" s="36">
        <f>SUM(P322:P323)</f>
        <v>0</v>
      </c>
      <c r="Q321" s="36">
        <f t="shared" si="50"/>
        <v>0</v>
      </c>
      <c r="R321" s="36">
        <f>SUM(R322:R323)</f>
        <v>0</v>
      </c>
      <c r="S321" s="36">
        <f>SUM(S322:S323)</f>
        <v>0</v>
      </c>
      <c r="T321" s="36">
        <f>SUM(T322:T323)</f>
        <v>0</v>
      </c>
    </row>
    <row r="322" spans="1:21" ht="18" x14ac:dyDescent="0.25">
      <c r="B322" s="41"/>
      <c r="C322" s="42"/>
      <c r="D322" s="44" t="s">
        <v>335</v>
      </c>
      <c r="E322" s="37">
        <f t="shared" si="47"/>
        <v>0</v>
      </c>
      <c r="F322" s="37">
        <v>0</v>
      </c>
      <c r="G322" s="37">
        <v>0</v>
      </c>
      <c r="H322" s="37">
        <v>0</v>
      </c>
      <c r="I322" s="37">
        <f t="shared" si="48"/>
        <v>0</v>
      </c>
      <c r="J322" s="37">
        <v>0</v>
      </c>
      <c r="K322" s="37">
        <v>0</v>
      </c>
      <c r="L322" s="37">
        <v>0</v>
      </c>
      <c r="M322" s="37">
        <f t="shared" si="49"/>
        <v>0</v>
      </c>
      <c r="N322" s="37">
        <v>0</v>
      </c>
      <c r="O322" s="37">
        <v>0</v>
      </c>
      <c r="P322" s="37">
        <v>0</v>
      </c>
      <c r="Q322" s="37">
        <f t="shared" si="50"/>
        <v>0</v>
      </c>
      <c r="R322" s="37">
        <v>0</v>
      </c>
      <c r="S322" s="37">
        <v>0</v>
      </c>
      <c r="T322" s="37">
        <v>0</v>
      </c>
    </row>
    <row r="323" spans="1:21" ht="18" x14ac:dyDescent="0.25">
      <c r="B323" s="41"/>
      <c r="C323" s="42"/>
      <c r="D323" s="44" t="s">
        <v>155</v>
      </c>
      <c r="E323" s="37">
        <f t="shared" si="47"/>
        <v>0</v>
      </c>
      <c r="F323" s="37">
        <v>0</v>
      </c>
      <c r="G323" s="37">
        <v>0</v>
      </c>
      <c r="H323" s="37">
        <v>0</v>
      </c>
      <c r="I323" s="37">
        <f t="shared" si="48"/>
        <v>0</v>
      </c>
      <c r="J323" s="37">
        <v>0</v>
      </c>
      <c r="K323" s="37">
        <v>0</v>
      </c>
      <c r="L323" s="37">
        <v>0</v>
      </c>
      <c r="M323" s="37">
        <f t="shared" si="49"/>
        <v>0</v>
      </c>
      <c r="N323" s="37">
        <v>0</v>
      </c>
      <c r="O323" s="37">
        <v>0</v>
      </c>
      <c r="P323" s="37">
        <v>0</v>
      </c>
      <c r="Q323" s="37">
        <f t="shared" si="50"/>
        <v>0</v>
      </c>
      <c r="R323" s="37">
        <v>0</v>
      </c>
      <c r="S323" s="37">
        <v>0</v>
      </c>
      <c r="T323" s="37">
        <v>0</v>
      </c>
    </row>
    <row r="324" spans="1:21" ht="30" x14ac:dyDescent="0.25">
      <c r="A324" s="7"/>
      <c r="B324" s="38"/>
      <c r="C324" s="60" t="s">
        <v>322</v>
      </c>
      <c r="D324" s="39" t="s">
        <v>323</v>
      </c>
      <c r="E324" s="45">
        <f t="shared" si="47"/>
        <v>800</v>
      </c>
      <c r="F324" s="45">
        <v>800</v>
      </c>
      <c r="G324" s="45">
        <v>0</v>
      </c>
      <c r="H324" s="45">
        <v>0</v>
      </c>
      <c r="I324" s="45">
        <f t="shared" si="48"/>
        <v>800</v>
      </c>
      <c r="J324" s="45">
        <v>800</v>
      </c>
      <c r="K324" s="45">
        <v>0</v>
      </c>
      <c r="L324" s="45">
        <v>0</v>
      </c>
      <c r="M324" s="45">
        <f t="shared" si="49"/>
        <v>800</v>
      </c>
      <c r="N324" s="45">
        <v>800</v>
      </c>
      <c r="O324" s="45">
        <v>0</v>
      </c>
      <c r="P324" s="45">
        <v>0</v>
      </c>
      <c r="Q324" s="45">
        <f t="shared" si="50"/>
        <v>800</v>
      </c>
      <c r="R324" s="45">
        <v>800</v>
      </c>
      <c r="S324" s="45">
        <v>0</v>
      </c>
      <c r="T324" s="45">
        <v>0</v>
      </c>
    </row>
    <row r="325" spans="1:21" ht="30" x14ac:dyDescent="0.25">
      <c r="A325" s="7"/>
      <c r="B325" s="38"/>
      <c r="C325" s="60" t="s">
        <v>324</v>
      </c>
      <c r="D325" s="39" t="s">
        <v>325</v>
      </c>
      <c r="E325" s="45">
        <f t="shared" si="47"/>
        <v>200</v>
      </c>
      <c r="F325" s="45">
        <v>200</v>
      </c>
      <c r="G325" s="45">
        <v>0</v>
      </c>
      <c r="H325" s="45">
        <v>0</v>
      </c>
      <c r="I325" s="45">
        <f t="shared" si="48"/>
        <v>200</v>
      </c>
      <c r="J325" s="45">
        <v>200</v>
      </c>
      <c r="K325" s="45">
        <v>0</v>
      </c>
      <c r="L325" s="45">
        <v>0</v>
      </c>
      <c r="M325" s="45">
        <f t="shared" si="49"/>
        <v>200</v>
      </c>
      <c r="N325" s="45">
        <v>200</v>
      </c>
      <c r="O325" s="45">
        <v>0</v>
      </c>
      <c r="P325" s="45">
        <v>0</v>
      </c>
      <c r="Q325" s="45">
        <f t="shared" si="50"/>
        <v>200</v>
      </c>
      <c r="R325" s="45">
        <v>200</v>
      </c>
      <c r="S325" s="45">
        <v>0</v>
      </c>
      <c r="T325" s="45">
        <v>0</v>
      </c>
    </row>
    <row r="326" spans="1:21" ht="36" x14ac:dyDescent="0.25">
      <c r="A326" s="7"/>
      <c r="B326" s="30" t="s">
        <v>334</v>
      </c>
      <c r="C326" s="31"/>
      <c r="D326" s="53" t="s">
        <v>372</v>
      </c>
      <c r="E326" s="33">
        <f>SUM(F326:H326)</f>
        <v>10000</v>
      </c>
      <c r="F326" s="33">
        <f>SUM(F330:F334)</f>
        <v>10000</v>
      </c>
      <c r="G326" s="33">
        <v>0</v>
      </c>
      <c r="H326" s="33">
        <v>0</v>
      </c>
      <c r="I326" s="33">
        <f t="shared" si="48"/>
        <v>10000</v>
      </c>
      <c r="J326" s="33">
        <f>SUM(J330:J334)</f>
        <v>10000</v>
      </c>
      <c r="K326" s="33">
        <v>0</v>
      </c>
      <c r="L326" s="33">
        <v>0</v>
      </c>
      <c r="M326" s="33">
        <f t="shared" si="49"/>
        <v>10000</v>
      </c>
      <c r="N326" s="33">
        <f>SUM(N330:N334)</f>
        <v>10000</v>
      </c>
      <c r="O326" s="33">
        <v>0</v>
      </c>
      <c r="P326" s="33">
        <v>0</v>
      </c>
      <c r="Q326" s="33">
        <f t="shared" si="50"/>
        <v>10000</v>
      </c>
      <c r="R326" s="33">
        <f>SUM(R330:R334)</f>
        <v>10000</v>
      </c>
      <c r="S326" s="33">
        <v>0</v>
      </c>
      <c r="T326" s="33">
        <v>0</v>
      </c>
      <c r="U326" s="81"/>
    </row>
    <row r="327" spans="1:21" ht="18" x14ac:dyDescent="0.25">
      <c r="B327" s="41"/>
      <c r="C327" s="42"/>
      <c r="D327" s="43" t="s">
        <v>151</v>
      </c>
      <c r="E327" s="36">
        <f t="shared" si="47"/>
        <v>4</v>
      </c>
      <c r="F327" s="36">
        <f>SUM(F328:F329)</f>
        <v>4</v>
      </c>
      <c r="G327" s="36">
        <f>SUM(G328:G329)</f>
        <v>0</v>
      </c>
      <c r="H327" s="36">
        <f>SUM(H328:H329)</f>
        <v>0</v>
      </c>
      <c r="I327" s="36">
        <f t="shared" si="48"/>
        <v>4</v>
      </c>
      <c r="J327" s="36">
        <f>SUM(J328:J329)</f>
        <v>4</v>
      </c>
      <c r="K327" s="36">
        <f>SUM(K328:K329)</f>
        <v>0</v>
      </c>
      <c r="L327" s="36">
        <f>SUM(L328:L329)</f>
        <v>0</v>
      </c>
      <c r="M327" s="36">
        <f t="shared" si="49"/>
        <v>4</v>
      </c>
      <c r="N327" s="36">
        <f>SUM(N328:N329)</f>
        <v>4</v>
      </c>
      <c r="O327" s="36">
        <f>SUM(O328:O329)</f>
        <v>0</v>
      </c>
      <c r="P327" s="36">
        <f>SUM(P328:P329)</f>
        <v>0</v>
      </c>
      <c r="Q327" s="36">
        <f t="shared" si="50"/>
        <v>4</v>
      </c>
      <c r="R327" s="36">
        <f>SUM(R328:R329)</f>
        <v>4</v>
      </c>
      <c r="S327" s="36">
        <f>SUM(S328:S329)</f>
        <v>0</v>
      </c>
      <c r="T327" s="36">
        <f>SUM(T328:T329)</f>
        <v>0</v>
      </c>
    </row>
    <row r="328" spans="1:21" ht="18" x14ac:dyDescent="0.25">
      <c r="B328" s="41"/>
      <c r="C328" s="42"/>
      <c r="D328" s="44" t="s">
        <v>335</v>
      </c>
      <c r="E328" s="37">
        <f t="shared" si="47"/>
        <v>0</v>
      </c>
      <c r="F328" s="37">
        <v>0</v>
      </c>
      <c r="G328" s="37">
        <v>0</v>
      </c>
      <c r="H328" s="37">
        <v>0</v>
      </c>
      <c r="I328" s="37">
        <f t="shared" si="48"/>
        <v>0</v>
      </c>
      <c r="J328" s="37">
        <v>0</v>
      </c>
      <c r="K328" s="37">
        <v>0</v>
      </c>
      <c r="L328" s="37">
        <v>0</v>
      </c>
      <c r="M328" s="37">
        <f t="shared" si="49"/>
        <v>0</v>
      </c>
      <c r="N328" s="37">
        <v>0</v>
      </c>
      <c r="O328" s="37">
        <v>0</v>
      </c>
      <c r="P328" s="37">
        <v>0</v>
      </c>
      <c r="Q328" s="37">
        <f t="shared" si="50"/>
        <v>0</v>
      </c>
      <c r="R328" s="37">
        <v>0</v>
      </c>
      <c r="S328" s="37">
        <v>0</v>
      </c>
      <c r="T328" s="37">
        <v>0</v>
      </c>
    </row>
    <row r="329" spans="1:21" ht="18" x14ac:dyDescent="0.25">
      <c r="B329" s="41"/>
      <c r="C329" s="42"/>
      <c r="D329" s="44" t="s">
        <v>155</v>
      </c>
      <c r="E329" s="37">
        <f t="shared" si="47"/>
        <v>4</v>
      </c>
      <c r="F329" s="37">
        <v>4</v>
      </c>
      <c r="G329" s="37">
        <v>0</v>
      </c>
      <c r="H329" s="37">
        <v>0</v>
      </c>
      <c r="I329" s="37">
        <f t="shared" si="48"/>
        <v>4</v>
      </c>
      <c r="J329" s="37">
        <v>4</v>
      </c>
      <c r="K329" s="37">
        <v>0</v>
      </c>
      <c r="L329" s="37">
        <v>0</v>
      </c>
      <c r="M329" s="37">
        <f t="shared" si="49"/>
        <v>4</v>
      </c>
      <c r="N329" s="37">
        <v>4</v>
      </c>
      <c r="O329" s="37">
        <v>0</v>
      </c>
      <c r="P329" s="37">
        <v>0</v>
      </c>
      <c r="Q329" s="37">
        <f t="shared" si="50"/>
        <v>4</v>
      </c>
      <c r="R329" s="37">
        <v>4</v>
      </c>
      <c r="S329" s="37">
        <v>0</v>
      </c>
      <c r="T329" s="37">
        <v>0</v>
      </c>
    </row>
    <row r="330" spans="1:21" ht="30" x14ac:dyDescent="0.25">
      <c r="B330" s="41"/>
      <c r="C330" s="63" t="s">
        <v>362</v>
      </c>
      <c r="D330" s="39" t="s">
        <v>366</v>
      </c>
      <c r="E330" s="37">
        <f t="shared" ref="E330:E335" si="51">SUM(F330:H330)</f>
        <v>5610</v>
      </c>
      <c r="F330" s="37">
        <v>5610</v>
      </c>
      <c r="G330" s="37">
        <v>0</v>
      </c>
      <c r="H330" s="37">
        <v>0</v>
      </c>
      <c r="I330" s="37">
        <f>SUM(J330:L330)</f>
        <v>5610</v>
      </c>
      <c r="J330" s="37">
        <v>5610</v>
      </c>
      <c r="K330" s="37">
        <v>0</v>
      </c>
      <c r="L330" s="37">
        <v>0</v>
      </c>
      <c r="M330" s="37">
        <f>SUM(N330:P330)</f>
        <v>5610</v>
      </c>
      <c r="N330" s="37">
        <v>5610</v>
      </c>
      <c r="O330" s="37">
        <v>0</v>
      </c>
      <c r="P330" s="37">
        <v>0</v>
      </c>
      <c r="Q330" s="37">
        <f>SUM(R330:T330)</f>
        <v>5610</v>
      </c>
      <c r="R330" s="37">
        <v>5610</v>
      </c>
      <c r="S330" s="37">
        <v>0</v>
      </c>
      <c r="T330" s="37">
        <v>0</v>
      </c>
    </row>
    <row r="331" spans="1:21" ht="30" x14ac:dyDescent="0.25">
      <c r="B331" s="41"/>
      <c r="C331" s="63" t="s">
        <v>363</v>
      </c>
      <c r="D331" s="39" t="s">
        <v>367</v>
      </c>
      <c r="E331" s="37">
        <f t="shared" si="51"/>
        <v>1630</v>
      </c>
      <c r="F331" s="37">
        <v>1630</v>
      </c>
      <c r="G331" s="37">
        <v>0</v>
      </c>
      <c r="H331" s="37">
        <v>0</v>
      </c>
      <c r="I331" s="37">
        <f>SUM(J331:L331)</f>
        <v>1630</v>
      </c>
      <c r="J331" s="37">
        <v>1630</v>
      </c>
      <c r="K331" s="37">
        <v>0</v>
      </c>
      <c r="L331" s="37">
        <v>0</v>
      </c>
      <c r="M331" s="37">
        <f>SUM(N331:P331)</f>
        <v>1630</v>
      </c>
      <c r="N331" s="37">
        <v>1630</v>
      </c>
      <c r="O331" s="37">
        <v>0</v>
      </c>
      <c r="P331" s="37">
        <v>0</v>
      </c>
      <c r="Q331" s="37">
        <f t="shared" ref="Q331:Q351" si="52">SUM(R331:T331)</f>
        <v>1630</v>
      </c>
      <c r="R331" s="37">
        <v>1630</v>
      </c>
      <c r="S331" s="37">
        <v>0</v>
      </c>
      <c r="T331" s="37">
        <v>0</v>
      </c>
    </row>
    <row r="332" spans="1:21" ht="30" x14ac:dyDescent="0.25">
      <c r="B332" s="41"/>
      <c r="C332" s="63" t="s">
        <v>364</v>
      </c>
      <c r="D332" s="39" t="s">
        <v>369</v>
      </c>
      <c r="E332" s="37">
        <f t="shared" si="51"/>
        <v>1510</v>
      </c>
      <c r="F332" s="37">
        <v>1510</v>
      </c>
      <c r="G332" s="37">
        <v>0</v>
      </c>
      <c r="H332" s="37">
        <v>0</v>
      </c>
      <c r="I332" s="37">
        <f>SUM(J332:L332)</f>
        <v>1510</v>
      </c>
      <c r="J332" s="37">
        <v>1510</v>
      </c>
      <c r="K332" s="37">
        <v>0</v>
      </c>
      <c r="L332" s="37">
        <v>0</v>
      </c>
      <c r="M332" s="37">
        <f>SUM(N332:P332)</f>
        <v>1510</v>
      </c>
      <c r="N332" s="37">
        <v>1510</v>
      </c>
      <c r="O332" s="37">
        <v>0</v>
      </c>
      <c r="P332" s="37">
        <v>0</v>
      </c>
      <c r="Q332" s="37">
        <f t="shared" si="52"/>
        <v>1510</v>
      </c>
      <c r="R332" s="37">
        <v>1510</v>
      </c>
      <c r="S332" s="37">
        <v>0</v>
      </c>
      <c r="T332" s="37">
        <v>0</v>
      </c>
    </row>
    <row r="333" spans="1:21" ht="30" x14ac:dyDescent="0.25">
      <c r="B333" s="41"/>
      <c r="C333" s="63" t="s">
        <v>365</v>
      </c>
      <c r="D333" s="39" t="s">
        <v>370</v>
      </c>
      <c r="E333" s="37">
        <f t="shared" si="51"/>
        <v>100</v>
      </c>
      <c r="F333" s="37">
        <v>100</v>
      </c>
      <c r="G333" s="37">
        <v>0</v>
      </c>
      <c r="H333" s="37">
        <v>0</v>
      </c>
      <c r="I333" s="37">
        <f>SUM(J333:L333)</f>
        <v>100</v>
      </c>
      <c r="J333" s="37">
        <v>100</v>
      </c>
      <c r="K333" s="37">
        <v>0</v>
      </c>
      <c r="L333" s="37">
        <v>0</v>
      </c>
      <c r="M333" s="37">
        <f>SUM(N333:P333)</f>
        <v>100</v>
      </c>
      <c r="N333" s="37">
        <v>100</v>
      </c>
      <c r="O333" s="37">
        <v>0</v>
      </c>
      <c r="P333" s="37">
        <v>0</v>
      </c>
      <c r="Q333" s="37">
        <f t="shared" si="52"/>
        <v>100</v>
      </c>
      <c r="R333" s="37">
        <v>100</v>
      </c>
      <c r="S333" s="37">
        <v>0</v>
      </c>
      <c r="T333" s="37">
        <v>0</v>
      </c>
    </row>
    <row r="334" spans="1:21" ht="15.75" x14ac:dyDescent="0.25">
      <c r="B334" s="41"/>
      <c r="C334" s="63" t="s">
        <v>368</v>
      </c>
      <c r="D334" s="39" t="s">
        <v>371</v>
      </c>
      <c r="E334" s="37">
        <f t="shared" si="51"/>
        <v>1150</v>
      </c>
      <c r="F334" s="37">
        <v>1150</v>
      </c>
      <c r="G334" s="37">
        <v>0</v>
      </c>
      <c r="H334" s="37">
        <v>0</v>
      </c>
      <c r="I334" s="37">
        <f>SUM(J334:L334)</f>
        <v>1150</v>
      </c>
      <c r="J334" s="37">
        <v>1150</v>
      </c>
      <c r="K334" s="37">
        <v>0</v>
      </c>
      <c r="L334" s="37">
        <v>0</v>
      </c>
      <c r="M334" s="37">
        <f>SUM(N334:P334)</f>
        <v>1150</v>
      </c>
      <c r="N334" s="37">
        <v>1150</v>
      </c>
      <c r="O334" s="37">
        <v>0</v>
      </c>
      <c r="P334" s="37">
        <v>0</v>
      </c>
      <c r="Q334" s="37">
        <f t="shared" si="52"/>
        <v>1150</v>
      </c>
      <c r="R334" s="37">
        <v>1150</v>
      </c>
      <c r="S334" s="37">
        <v>0</v>
      </c>
      <c r="T334" s="37">
        <v>0</v>
      </c>
    </row>
    <row r="335" spans="1:21" ht="36" x14ac:dyDescent="0.25">
      <c r="A335" s="7"/>
      <c r="B335" s="30" t="s">
        <v>135</v>
      </c>
      <c r="C335" s="31"/>
      <c r="D335" s="53" t="s">
        <v>136</v>
      </c>
      <c r="E335" s="33">
        <f t="shared" si="51"/>
        <v>800</v>
      </c>
      <c r="F335" s="33">
        <f t="shared" ref="F335:P335" si="53">F339</f>
        <v>800</v>
      </c>
      <c r="G335" s="33">
        <f t="shared" si="53"/>
        <v>0</v>
      </c>
      <c r="H335" s="33">
        <f t="shared" si="53"/>
        <v>0</v>
      </c>
      <c r="I335" s="33">
        <f t="shared" si="48"/>
        <v>800</v>
      </c>
      <c r="J335" s="33">
        <f t="shared" si="53"/>
        <v>800</v>
      </c>
      <c r="K335" s="33">
        <f t="shared" si="53"/>
        <v>0</v>
      </c>
      <c r="L335" s="33">
        <f t="shared" si="53"/>
        <v>0</v>
      </c>
      <c r="M335" s="33">
        <f t="shared" si="49"/>
        <v>800</v>
      </c>
      <c r="N335" s="33">
        <f t="shared" si="53"/>
        <v>800</v>
      </c>
      <c r="O335" s="33">
        <f t="shared" si="53"/>
        <v>0</v>
      </c>
      <c r="P335" s="33">
        <f t="shared" si="53"/>
        <v>0</v>
      </c>
      <c r="Q335" s="33">
        <f t="shared" si="52"/>
        <v>800</v>
      </c>
      <c r="R335" s="33">
        <f>R339</f>
        <v>800</v>
      </c>
      <c r="S335" s="33">
        <f>S339</f>
        <v>0</v>
      </c>
      <c r="T335" s="33">
        <f>T339</f>
        <v>0</v>
      </c>
      <c r="U335" s="10"/>
    </row>
    <row r="336" spans="1:21" ht="18" x14ac:dyDescent="0.25">
      <c r="B336" s="41"/>
      <c r="C336" s="42"/>
      <c r="D336" s="43" t="s">
        <v>151</v>
      </c>
      <c r="E336" s="36">
        <f t="shared" si="47"/>
        <v>0</v>
      </c>
      <c r="F336" s="36">
        <f>SUM(F337:F338)</f>
        <v>0</v>
      </c>
      <c r="G336" s="36">
        <f>SUM(G337:G338)</f>
        <v>0</v>
      </c>
      <c r="H336" s="36">
        <f>SUM(H337:H338)</f>
        <v>0</v>
      </c>
      <c r="I336" s="36">
        <f t="shared" si="48"/>
        <v>0</v>
      </c>
      <c r="J336" s="36">
        <f>SUM(J337:J338)</f>
        <v>0</v>
      </c>
      <c r="K336" s="36">
        <f>SUM(K337:K338)</f>
        <v>0</v>
      </c>
      <c r="L336" s="36">
        <f>SUM(L337:L338)</f>
        <v>0</v>
      </c>
      <c r="M336" s="36">
        <f t="shared" si="49"/>
        <v>0</v>
      </c>
      <c r="N336" s="36">
        <f>SUM(N337:N338)</f>
        <v>0</v>
      </c>
      <c r="O336" s="36">
        <f>SUM(O337:O338)</f>
        <v>0</v>
      </c>
      <c r="P336" s="36">
        <f>SUM(P337:P338)</f>
        <v>0</v>
      </c>
      <c r="Q336" s="36">
        <f t="shared" si="52"/>
        <v>0</v>
      </c>
      <c r="R336" s="36">
        <f>SUM(R337:R338)</f>
        <v>0</v>
      </c>
      <c r="S336" s="36">
        <f>SUM(S337:S338)</f>
        <v>0</v>
      </c>
      <c r="T336" s="36">
        <f>SUM(T337:T338)</f>
        <v>0</v>
      </c>
    </row>
    <row r="337" spans="1:21" ht="18" x14ac:dyDescent="0.25">
      <c r="B337" s="41"/>
      <c r="C337" s="42"/>
      <c r="D337" s="44" t="s">
        <v>335</v>
      </c>
      <c r="E337" s="37">
        <f t="shared" si="47"/>
        <v>0</v>
      </c>
      <c r="F337" s="37">
        <v>0</v>
      </c>
      <c r="G337" s="37">
        <v>0</v>
      </c>
      <c r="H337" s="37">
        <v>0</v>
      </c>
      <c r="I337" s="37">
        <f t="shared" si="48"/>
        <v>0</v>
      </c>
      <c r="J337" s="37">
        <v>0</v>
      </c>
      <c r="K337" s="37">
        <v>0</v>
      </c>
      <c r="L337" s="37">
        <v>0</v>
      </c>
      <c r="M337" s="37">
        <f t="shared" si="49"/>
        <v>0</v>
      </c>
      <c r="N337" s="37">
        <v>0</v>
      </c>
      <c r="O337" s="37">
        <v>0</v>
      </c>
      <c r="P337" s="37">
        <v>0</v>
      </c>
      <c r="Q337" s="37">
        <f t="shared" si="52"/>
        <v>0</v>
      </c>
      <c r="R337" s="37">
        <v>0</v>
      </c>
      <c r="S337" s="37">
        <v>0</v>
      </c>
      <c r="T337" s="37">
        <v>0</v>
      </c>
    </row>
    <row r="338" spans="1:21" ht="18" x14ac:dyDescent="0.25">
      <c r="B338" s="41"/>
      <c r="C338" s="42"/>
      <c r="D338" s="44" t="s">
        <v>155</v>
      </c>
      <c r="E338" s="37">
        <f t="shared" si="47"/>
        <v>0</v>
      </c>
      <c r="F338" s="37">
        <v>0</v>
      </c>
      <c r="G338" s="37">
        <v>0</v>
      </c>
      <c r="H338" s="37">
        <v>0</v>
      </c>
      <c r="I338" s="37">
        <f t="shared" si="48"/>
        <v>0</v>
      </c>
      <c r="J338" s="37">
        <v>0</v>
      </c>
      <c r="K338" s="37">
        <v>0</v>
      </c>
      <c r="L338" s="37">
        <v>0</v>
      </c>
      <c r="M338" s="37">
        <f t="shared" si="49"/>
        <v>0</v>
      </c>
      <c r="N338" s="37">
        <v>0</v>
      </c>
      <c r="O338" s="37">
        <v>0</v>
      </c>
      <c r="P338" s="37">
        <v>0</v>
      </c>
      <c r="Q338" s="37">
        <f t="shared" si="52"/>
        <v>0</v>
      </c>
      <c r="R338" s="37">
        <v>0</v>
      </c>
      <c r="S338" s="37">
        <v>0</v>
      </c>
      <c r="T338" s="37">
        <v>0</v>
      </c>
    </row>
    <row r="339" spans="1:21" ht="105" x14ac:dyDescent="0.25">
      <c r="B339" s="38"/>
      <c r="C339" s="60" t="s">
        <v>326</v>
      </c>
      <c r="D339" s="39" t="s">
        <v>386</v>
      </c>
      <c r="E339" s="45">
        <f t="shared" si="47"/>
        <v>800</v>
      </c>
      <c r="F339" s="45">
        <v>800</v>
      </c>
      <c r="G339" s="45">
        <v>0</v>
      </c>
      <c r="H339" s="45">
        <v>0</v>
      </c>
      <c r="I339" s="45">
        <f t="shared" si="48"/>
        <v>800</v>
      </c>
      <c r="J339" s="45">
        <v>800</v>
      </c>
      <c r="K339" s="45">
        <v>0</v>
      </c>
      <c r="L339" s="45">
        <v>0</v>
      </c>
      <c r="M339" s="45">
        <f t="shared" si="49"/>
        <v>800</v>
      </c>
      <c r="N339" s="45">
        <v>800</v>
      </c>
      <c r="O339" s="45">
        <v>0</v>
      </c>
      <c r="P339" s="45">
        <v>0</v>
      </c>
      <c r="Q339" s="45">
        <f t="shared" si="52"/>
        <v>800</v>
      </c>
      <c r="R339" s="45">
        <v>800</v>
      </c>
      <c r="S339" s="45">
        <v>0</v>
      </c>
      <c r="T339" s="45">
        <v>0</v>
      </c>
    </row>
    <row r="340" spans="1:21" ht="40.5" x14ac:dyDescent="0.25">
      <c r="B340" s="16" t="s">
        <v>137</v>
      </c>
      <c r="C340" s="17"/>
      <c r="D340" s="18" t="s">
        <v>138</v>
      </c>
      <c r="E340" s="19">
        <f t="shared" si="47"/>
        <v>20000</v>
      </c>
      <c r="F340" s="19">
        <f t="shared" ref="F340:P340" si="54">F344</f>
        <v>20000</v>
      </c>
      <c r="G340" s="19">
        <f t="shared" si="54"/>
        <v>0</v>
      </c>
      <c r="H340" s="19">
        <f t="shared" si="54"/>
        <v>0</v>
      </c>
      <c r="I340" s="19">
        <f t="shared" si="48"/>
        <v>20000</v>
      </c>
      <c r="J340" s="19">
        <f t="shared" si="54"/>
        <v>20000</v>
      </c>
      <c r="K340" s="19">
        <f t="shared" si="54"/>
        <v>0</v>
      </c>
      <c r="L340" s="19">
        <f t="shared" si="54"/>
        <v>0</v>
      </c>
      <c r="M340" s="19">
        <f t="shared" si="49"/>
        <v>20000</v>
      </c>
      <c r="N340" s="19">
        <f t="shared" si="54"/>
        <v>20000</v>
      </c>
      <c r="O340" s="19">
        <f t="shared" si="54"/>
        <v>0</v>
      </c>
      <c r="P340" s="19">
        <f t="shared" si="54"/>
        <v>0</v>
      </c>
      <c r="Q340" s="19">
        <f t="shared" si="52"/>
        <v>20000</v>
      </c>
      <c r="R340" s="19">
        <f>R344</f>
        <v>20000</v>
      </c>
      <c r="S340" s="19">
        <f>S344</f>
        <v>0</v>
      </c>
      <c r="T340" s="19">
        <f>T344</f>
        <v>0</v>
      </c>
      <c r="U340" s="10"/>
    </row>
    <row r="341" spans="1:21" ht="18" x14ac:dyDescent="0.25">
      <c r="B341" s="41"/>
      <c r="C341" s="42"/>
      <c r="D341" s="43" t="s">
        <v>151</v>
      </c>
      <c r="E341" s="36">
        <f t="shared" si="47"/>
        <v>4</v>
      </c>
      <c r="F341" s="36">
        <f>SUM(F342:F343)</f>
        <v>4</v>
      </c>
      <c r="G341" s="36">
        <f>SUM(G342:G343)</f>
        <v>0</v>
      </c>
      <c r="H341" s="36">
        <f>SUM(H342:H343)</f>
        <v>0</v>
      </c>
      <c r="I341" s="36">
        <f t="shared" si="48"/>
        <v>4</v>
      </c>
      <c r="J341" s="36">
        <f>SUM(J342:J343)</f>
        <v>4</v>
      </c>
      <c r="K341" s="36">
        <f>SUM(K342:K343)</f>
        <v>0</v>
      </c>
      <c r="L341" s="36">
        <f>SUM(L342:L343)</f>
        <v>0</v>
      </c>
      <c r="M341" s="36">
        <f t="shared" si="49"/>
        <v>4</v>
      </c>
      <c r="N341" s="36">
        <f>SUM(N342:N343)</f>
        <v>4</v>
      </c>
      <c r="O341" s="36">
        <f>SUM(O342:O343)</f>
        <v>0</v>
      </c>
      <c r="P341" s="36">
        <f>SUM(P342:P343)</f>
        <v>0</v>
      </c>
      <c r="Q341" s="36">
        <f t="shared" si="52"/>
        <v>4</v>
      </c>
      <c r="R341" s="36">
        <f>SUM(R342:R343)</f>
        <v>4</v>
      </c>
      <c r="S341" s="36">
        <f>SUM(S342:S343)</f>
        <v>0</v>
      </c>
      <c r="T341" s="36">
        <f>SUM(T342:T343)</f>
        <v>0</v>
      </c>
    </row>
    <row r="342" spans="1:21" ht="18" x14ac:dyDescent="0.25">
      <c r="B342" s="41"/>
      <c r="C342" s="42"/>
      <c r="D342" s="44" t="s">
        <v>335</v>
      </c>
      <c r="E342" s="37">
        <f t="shared" si="47"/>
        <v>0</v>
      </c>
      <c r="F342" s="37">
        <v>0</v>
      </c>
      <c r="G342" s="37">
        <v>0</v>
      </c>
      <c r="H342" s="37">
        <v>0</v>
      </c>
      <c r="I342" s="37">
        <f t="shared" si="48"/>
        <v>0</v>
      </c>
      <c r="J342" s="37">
        <v>0</v>
      </c>
      <c r="K342" s="37">
        <v>0</v>
      </c>
      <c r="L342" s="37">
        <v>0</v>
      </c>
      <c r="M342" s="37">
        <f t="shared" si="49"/>
        <v>0</v>
      </c>
      <c r="N342" s="37">
        <v>0</v>
      </c>
      <c r="O342" s="37">
        <v>0</v>
      </c>
      <c r="P342" s="37">
        <v>0</v>
      </c>
      <c r="Q342" s="37">
        <f t="shared" si="52"/>
        <v>0</v>
      </c>
      <c r="R342" s="37">
        <v>0</v>
      </c>
      <c r="S342" s="37">
        <v>0</v>
      </c>
      <c r="T342" s="37">
        <v>0</v>
      </c>
    </row>
    <row r="343" spans="1:21" ht="18" x14ac:dyDescent="0.25">
      <c r="B343" s="41"/>
      <c r="C343" s="42"/>
      <c r="D343" s="44" t="s">
        <v>155</v>
      </c>
      <c r="E343" s="36">
        <f t="shared" si="47"/>
        <v>4</v>
      </c>
      <c r="F343" s="37">
        <v>4</v>
      </c>
      <c r="G343" s="37">
        <v>0</v>
      </c>
      <c r="H343" s="37">
        <v>0</v>
      </c>
      <c r="I343" s="36">
        <f t="shared" si="48"/>
        <v>4</v>
      </c>
      <c r="J343" s="37">
        <v>4</v>
      </c>
      <c r="K343" s="37">
        <v>0</v>
      </c>
      <c r="L343" s="37">
        <v>0</v>
      </c>
      <c r="M343" s="36">
        <f t="shared" si="49"/>
        <v>4</v>
      </c>
      <c r="N343" s="37">
        <v>4</v>
      </c>
      <c r="O343" s="37">
        <v>0</v>
      </c>
      <c r="P343" s="37">
        <v>0</v>
      </c>
      <c r="Q343" s="36">
        <f t="shared" si="52"/>
        <v>4</v>
      </c>
      <c r="R343" s="37">
        <v>4</v>
      </c>
      <c r="S343" s="37">
        <v>0</v>
      </c>
      <c r="T343" s="37">
        <v>0</v>
      </c>
    </row>
    <row r="344" spans="1:21" ht="30" x14ac:dyDescent="0.25">
      <c r="B344" s="38"/>
      <c r="C344" s="60" t="s">
        <v>38</v>
      </c>
      <c r="D344" s="39" t="s">
        <v>146</v>
      </c>
      <c r="E344" s="40">
        <f t="shared" si="47"/>
        <v>20000</v>
      </c>
      <c r="F344" s="40">
        <v>20000</v>
      </c>
      <c r="G344" s="40">
        <f>G345</f>
        <v>0</v>
      </c>
      <c r="H344" s="40">
        <f>H345</f>
        <v>0</v>
      </c>
      <c r="I344" s="40">
        <f t="shared" si="48"/>
        <v>20000</v>
      </c>
      <c r="J344" s="40">
        <v>20000</v>
      </c>
      <c r="K344" s="40">
        <f>K345</f>
        <v>0</v>
      </c>
      <c r="L344" s="40">
        <f>L345</f>
        <v>0</v>
      </c>
      <c r="M344" s="40">
        <f t="shared" si="49"/>
        <v>20000</v>
      </c>
      <c r="N344" s="40">
        <v>20000</v>
      </c>
      <c r="O344" s="40">
        <f>O345</f>
        <v>0</v>
      </c>
      <c r="P344" s="40">
        <f>P345</f>
        <v>0</v>
      </c>
      <c r="Q344" s="40">
        <f t="shared" si="52"/>
        <v>20000</v>
      </c>
      <c r="R344" s="40">
        <v>20000</v>
      </c>
      <c r="S344" s="40">
        <v>0</v>
      </c>
      <c r="T344" s="40">
        <f>T345</f>
        <v>0</v>
      </c>
    </row>
    <row r="345" spans="1:21" ht="64.5" customHeight="1" x14ac:dyDescent="0.25">
      <c r="B345" s="16" t="s">
        <v>139</v>
      </c>
      <c r="C345" s="17"/>
      <c r="D345" s="18" t="s">
        <v>140</v>
      </c>
      <c r="E345" s="19">
        <f>SUM(F345:H345)</f>
        <v>3700</v>
      </c>
      <c r="F345" s="19">
        <f>SUM(F349:F351)</f>
        <v>3700</v>
      </c>
      <c r="G345" s="19">
        <f>SUM(G349:G351)</f>
        <v>0</v>
      </c>
      <c r="H345" s="19">
        <f>SUM(H349:H351)</f>
        <v>0</v>
      </c>
      <c r="I345" s="19">
        <f t="shared" si="48"/>
        <v>4000</v>
      </c>
      <c r="J345" s="19">
        <f>SUM(J349:J351)</f>
        <v>4000</v>
      </c>
      <c r="K345" s="19">
        <f>SUM(K349:K351)</f>
        <v>0</v>
      </c>
      <c r="L345" s="19">
        <f>SUM(L349:L351)</f>
        <v>0</v>
      </c>
      <c r="M345" s="19">
        <f t="shared" si="49"/>
        <v>4000</v>
      </c>
      <c r="N345" s="19">
        <f>SUM(N349:N351)</f>
        <v>4000</v>
      </c>
      <c r="O345" s="19">
        <f>SUM(O349:O351)</f>
        <v>0</v>
      </c>
      <c r="P345" s="19">
        <f>SUM(P349:P351)</f>
        <v>0</v>
      </c>
      <c r="Q345" s="19">
        <f t="shared" si="52"/>
        <v>4000</v>
      </c>
      <c r="R345" s="19">
        <f>SUM(R349:R351)</f>
        <v>4000</v>
      </c>
      <c r="S345" s="19">
        <f>SUM(S349:S351)</f>
        <v>0</v>
      </c>
      <c r="T345" s="19">
        <f>SUM(T349:T351)</f>
        <v>0</v>
      </c>
    </row>
    <row r="346" spans="1:21" ht="18" x14ac:dyDescent="0.25">
      <c r="B346" s="41"/>
      <c r="C346" s="42"/>
      <c r="D346" s="43" t="s">
        <v>151</v>
      </c>
      <c r="E346" s="36">
        <f t="shared" si="47"/>
        <v>76</v>
      </c>
      <c r="F346" s="36">
        <f>SUM(F347:F348)</f>
        <v>76</v>
      </c>
      <c r="G346" s="36">
        <f>SUM(G347:G348)</f>
        <v>0</v>
      </c>
      <c r="H346" s="36">
        <f>SUM(H347:H348)</f>
        <v>0</v>
      </c>
      <c r="I346" s="36">
        <f t="shared" si="48"/>
        <v>116</v>
      </c>
      <c r="J346" s="36">
        <f>SUM(J347:J348)</f>
        <v>116</v>
      </c>
      <c r="K346" s="36">
        <f>SUM(K347:K348)</f>
        <v>0</v>
      </c>
      <c r="L346" s="36">
        <f>SUM(L347:L348)</f>
        <v>0</v>
      </c>
      <c r="M346" s="36">
        <f t="shared" si="49"/>
        <v>116</v>
      </c>
      <c r="N346" s="36">
        <f>SUM(N347:N348)</f>
        <v>116</v>
      </c>
      <c r="O346" s="36">
        <f>SUM(O347:O348)</f>
        <v>0</v>
      </c>
      <c r="P346" s="36">
        <f>SUM(P347:P348)</f>
        <v>0</v>
      </c>
      <c r="Q346" s="36">
        <f t="shared" si="52"/>
        <v>116</v>
      </c>
      <c r="R346" s="36">
        <f>SUM(R347:R348)</f>
        <v>116</v>
      </c>
      <c r="S346" s="36">
        <f>SUM(S347:S348)</f>
        <v>0</v>
      </c>
      <c r="T346" s="36">
        <f>SUM(T347:T348)</f>
        <v>0</v>
      </c>
    </row>
    <row r="347" spans="1:21" ht="18" x14ac:dyDescent="0.25">
      <c r="B347" s="41"/>
      <c r="C347" s="42"/>
      <c r="D347" s="44" t="s">
        <v>335</v>
      </c>
      <c r="E347" s="37">
        <f t="shared" si="47"/>
        <v>0</v>
      </c>
      <c r="F347" s="37">
        <v>0</v>
      </c>
      <c r="G347" s="37">
        <v>0</v>
      </c>
      <c r="H347" s="37">
        <v>0</v>
      </c>
      <c r="I347" s="37">
        <f t="shared" si="48"/>
        <v>0</v>
      </c>
      <c r="J347" s="37">
        <v>0</v>
      </c>
      <c r="K347" s="37">
        <v>0</v>
      </c>
      <c r="L347" s="37">
        <v>0</v>
      </c>
      <c r="M347" s="37">
        <f t="shared" si="49"/>
        <v>0</v>
      </c>
      <c r="N347" s="37">
        <v>0</v>
      </c>
      <c r="O347" s="37">
        <v>0</v>
      </c>
      <c r="P347" s="37">
        <v>0</v>
      </c>
      <c r="Q347" s="37">
        <f t="shared" si="52"/>
        <v>0</v>
      </c>
      <c r="R347" s="37">
        <v>0</v>
      </c>
      <c r="S347" s="37">
        <v>0</v>
      </c>
      <c r="T347" s="37">
        <v>0</v>
      </c>
    </row>
    <row r="348" spans="1:21" ht="18" x14ac:dyDescent="0.25">
      <c r="B348" s="41"/>
      <c r="C348" s="42"/>
      <c r="D348" s="44" t="s">
        <v>155</v>
      </c>
      <c r="E348" s="36">
        <f t="shared" si="47"/>
        <v>76</v>
      </c>
      <c r="F348" s="37">
        <f>36+40</f>
        <v>76</v>
      </c>
      <c r="G348" s="37">
        <v>0</v>
      </c>
      <c r="H348" s="37">
        <v>0</v>
      </c>
      <c r="I348" s="36">
        <f t="shared" si="48"/>
        <v>116</v>
      </c>
      <c r="J348" s="37">
        <f>36+80</f>
        <v>116</v>
      </c>
      <c r="K348" s="37">
        <v>0</v>
      </c>
      <c r="L348" s="37">
        <v>0</v>
      </c>
      <c r="M348" s="36">
        <f t="shared" si="49"/>
        <v>116</v>
      </c>
      <c r="N348" s="37">
        <f>36+80</f>
        <v>116</v>
      </c>
      <c r="O348" s="37">
        <v>0</v>
      </c>
      <c r="P348" s="37">
        <v>0</v>
      </c>
      <c r="Q348" s="36">
        <f t="shared" si="52"/>
        <v>116</v>
      </c>
      <c r="R348" s="37">
        <f>36+80</f>
        <v>116</v>
      </c>
      <c r="S348" s="37">
        <v>0</v>
      </c>
      <c r="T348" s="37">
        <v>0</v>
      </c>
    </row>
    <row r="349" spans="1:21" s="10" customFormat="1" ht="30" x14ac:dyDescent="0.25">
      <c r="A349" s="9"/>
      <c r="B349" s="38"/>
      <c r="C349" s="60" t="s">
        <v>26</v>
      </c>
      <c r="D349" s="39" t="s">
        <v>141</v>
      </c>
      <c r="E349" s="40">
        <f t="shared" si="47"/>
        <v>700</v>
      </c>
      <c r="F349" s="40">
        <v>700</v>
      </c>
      <c r="G349" s="40">
        <v>0</v>
      </c>
      <c r="H349" s="40">
        <v>0</v>
      </c>
      <c r="I349" s="40">
        <f t="shared" si="48"/>
        <v>700</v>
      </c>
      <c r="J349" s="40">
        <v>700</v>
      </c>
      <c r="K349" s="40">
        <v>0</v>
      </c>
      <c r="L349" s="40">
        <v>0</v>
      </c>
      <c r="M349" s="40">
        <f t="shared" si="49"/>
        <v>700</v>
      </c>
      <c r="N349" s="40">
        <v>700</v>
      </c>
      <c r="O349" s="40">
        <v>0</v>
      </c>
      <c r="P349" s="40">
        <v>0</v>
      </c>
      <c r="Q349" s="40">
        <f t="shared" si="52"/>
        <v>700</v>
      </c>
      <c r="R349" s="40">
        <v>700</v>
      </c>
      <c r="S349" s="40">
        <v>0</v>
      </c>
      <c r="T349" s="40">
        <v>0</v>
      </c>
      <c r="U349" s="81"/>
    </row>
    <row r="350" spans="1:21" s="10" customFormat="1" x14ac:dyDescent="0.25">
      <c r="A350" s="9"/>
      <c r="B350" s="38"/>
      <c r="C350" s="60" t="s">
        <v>144</v>
      </c>
      <c r="D350" s="39" t="s">
        <v>142</v>
      </c>
      <c r="E350" s="40">
        <f t="shared" si="47"/>
        <v>910</v>
      </c>
      <c r="F350" s="40">
        <v>910</v>
      </c>
      <c r="G350" s="40">
        <v>0</v>
      </c>
      <c r="H350" s="40">
        <v>0</v>
      </c>
      <c r="I350" s="40">
        <f t="shared" si="48"/>
        <v>1210</v>
      </c>
      <c r="J350" s="40">
        <v>1210</v>
      </c>
      <c r="K350" s="40">
        <v>0</v>
      </c>
      <c r="L350" s="40">
        <v>0</v>
      </c>
      <c r="M350" s="40">
        <f t="shared" si="49"/>
        <v>1210</v>
      </c>
      <c r="N350" s="40">
        <v>1210</v>
      </c>
      <c r="O350" s="40">
        <v>0</v>
      </c>
      <c r="P350" s="40">
        <v>0</v>
      </c>
      <c r="Q350" s="40">
        <f t="shared" si="52"/>
        <v>1210</v>
      </c>
      <c r="R350" s="40">
        <v>1210</v>
      </c>
      <c r="S350" s="40">
        <v>0</v>
      </c>
      <c r="T350" s="40">
        <v>0</v>
      </c>
    </row>
    <row r="351" spans="1:21" s="11" customFormat="1" ht="30" x14ac:dyDescent="0.25">
      <c r="A351" s="12"/>
      <c r="B351" s="38"/>
      <c r="C351" s="60" t="s">
        <v>145</v>
      </c>
      <c r="D351" s="39" t="s">
        <v>143</v>
      </c>
      <c r="E351" s="40">
        <f t="shared" si="47"/>
        <v>2090</v>
      </c>
      <c r="F351" s="40">
        <v>2090</v>
      </c>
      <c r="G351" s="40">
        <v>0</v>
      </c>
      <c r="H351" s="40">
        <v>0</v>
      </c>
      <c r="I351" s="40">
        <f t="shared" si="48"/>
        <v>2090</v>
      </c>
      <c r="J351" s="40">
        <v>2090</v>
      </c>
      <c r="K351" s="40">
        <v>0</v>
      </c>
      <c r="L351" s="40">
        <v>0</v>
      </c>
      <c r="M351" s="40">
        <f t="shared" si="49"/>
        <v>2090</v>
      </c>
      <c r="N351" s="40">
        <v>2090</v>
      </c>
      <c r="O351" s="40">
        <v>0</v>
      </c>
      <c r="P351" s="40">
        <v>0</v>
      </c>
      <c r="Q351" s="40">
        <f t="shared" si="52"/>
        <v>2090</v>
      </c>
      <c r="R351" s="40">
        <v>2090</v>
      </c>
      <c r="S351" s="40">
        <v>0</v>
      </c>
      <c r="T351" s="40">
        <v>0</v>
      </c>
      <c r="U351" s="81"/>
    </row>
    <row r="352" spans="1:21" ht="57" customHeight="1" x14ac:dyDescent="0.25">
      <c r="B352" s="16" t="s">
        <v>433</v>
      </c>
      <c r="C352" s="17"/>
      <c r="D352" s="18" t="s">
        <v>447</v>
      </c>
      <c r="E352" s="19">
        <f>F352+G352+H352</f>
        <v>55850</v>
      </c>
      <c r="F352" s="19">
        <f>F356+F360+F364+F368+F382</f>
        <v>55850</v>
      </c>
      <c r="G352" s="19">
        <f>G356+G360+G364+G368+G382</f>
        <v>0</v>
      </c>
      <c r="H352" s="19">
        <f>H356+H360+H364+H368+H382</f>
        <v>0</v>
      </c>
      <c r="I352" s="19">
        <f>J352+K352+L352</f>
        <v>55850</v>
      </c>
      <c r="J352" s="19">
        <f t="shared" ref="J352:L355" si="55">J356+J360+J364+J368+J382</f>
        <v>55850</v>
      </c>
      <c r="K352" s="19">
        <f t="shared" si="55"/>
        <v>0</v>
      </c>
      <c r="L352" s="19">
        <f t="shared" si="55"/>
        <v>0</v>
      </c>
      <c r="M352" s="19">
        <f>N352+O352+P352</f>
        <v>55850</v>
      </c>
      <c r="N352" s="19">
        <f t="shared" ref="N352:P355" si="56">N356+N360+N364+N368+N382</f>
        <v>55850</v>
      </c>
      <c r="O352" s="19">
        <f t="shared" si="56"/>
        <v>0</v>
      </c>
      <c r="P352" s="19">
        <f t="shared" si="56"/>
        <v>0</v>
      </c>
      <c r="Q352" s="19">
        <f>R352+S352+T352</f>
        <v>55850</v>
      </c>
      <c r="R352" s="19">
        <f t="shared" ref="R352:T355" si="57">R356+R360+R364+R368+R382</f>
        <v>55850</v>
      </c>
      <c r="S352" s="19">
        <f t="shared" si="57"/>
        <v>0</v>
      </c>
      <c r="T352" s="19">
        <f t="shared" si="57"/>
        <v>0</v>
      </c>
      <c r="U352" s="82"/>
    </row>
    <row r="353" spans="1:21" ht="18" x14ac:dyDescent="0.25">
      <c r="B353" s="41"/>
      <c r="C353" s="42"/>
      <c r="D353" s="43" t="s">
        <v>151</v>
      </c>
      <c r="E353" s="36">
        <f t="shared" ref="E353:E371" si="58">SUM(F353:H353)</f>
        <v>0</v>
      </c>
      <c r="F353" s="36">
        <f t="shared" ref="F353:H355" si="59">F357+F361+F365+F369+F383</f>
        <v>0</v>
      </c>
      <c r="G353" s="36">
        <f t="shared" si="59"/>
        <v>0</v>
      </c>
      <c r="H353" s="36">
        <f t="shared" si="59"/>
        <v>0</v>
      </c>
      <c r="I353" s="36">
        <f t="shared" ref="I353:I371" si="60">SUM(J353:L353)</f>
        <v>0</v>
      </c>
      <c r="J353" s="36">
        <f t="shared" si="55"/>
        <v>0</v>
      </c>
      <c r="K353" s="36">
        <f t="shared" si="55"/>
        <v>0</v>
      </c>
      <c r="L353" s="36">
        <f t="shared" si="55"/>
        <v>0</v>
      </c>
      <c r="M353" s="36">
        <f t="shared" ref="M353:M371" si="61">SUM(N353:P353)</f>
        <v>0</v>
      </c>
      <c r="N353" s="36">
        <f t="shared" si="56"/>
        <v>0</v>
      </c>
      <c r="O353" s="36">
        <f t="shared" si="56"/>
        <v>0</v>
      </c>
      <c r="P353" s="36">
        <f t="shared" si="56"/>
        <v>0</v>
      </c>
      <c r="Q353" s="36">
        <f t="shared" ref="Q353:Q371" si="62">SUM(R353:T353)</f>
        <v>0</v>
      </c>
      <c r="R353" s="36">
        <f t="shared" si="57"/>
        <v>0</v>
      </c>
      <c r="S353" s="36">
        <f t="shared" si="57"/>
        <v>0</v>
      </c>
      <c r="T353" s="36">
        <f t="shared" si="57"/>
        <v>0</v>
      </c>
    </row>
    <row r="354" spans="1:21" ht="18" x14ac:dyDescent="0.25">
      <c r="B354" s="41"/>
      <c r="C354" s="42"/>
      <c r="D354" s="44" t="s">
        <v>335</v>
      </c>
      <c r="E354" s="37">
        <f t="shared" si="58"/>
        <v>0</v>
      </c>
      <c r="F354" s="37">
        <f t="shared" si="59"/>
        <v>0</v>
      </c>
      <c r="G354" s="37">
        <f t="shared" si="59"/>
        <v>0</v>
      </c>
      <c r="H354" s="37">
        <f t="shared" si="59"/>
        <v>0</v>
      </c>
      <c r="I354" s="37">
        <f t="shared" si="60"/>
        <v>0</v>
      </c>
      <c r="J354" s="37">
        <f t="shared" si="55"/>
        <v>0</v>
      </c>
      <c r="K354" s="37">
        <f t="shared" si="55"/>
        <v>0</v>
      </c>
      <c r="L354" s="37">
        <f t="shared" si="55"/>
        <v>0</v>
      </c>
      <c r="M354" s="37">
        <f t="shared" si="61"/>
        <v>0</v>
      </c>
      <c r="N354" s="37">
        <f t="shared" si="56"/>
        <v>0</v>
      </c>
      <c r="O354" s="37">
        <f t="shared" si="56"/>
        <v>0</v>
      </c>
      <c r="P354" s="37">
        <f t="shared" si="56"/>
        <v>0</v>
      </c>
      <c r="Q354" s="37">
        <f t="shared" si="62"/>
        <v>0</v>
      </c>
      <c r="R354" s="37">
        <f t="shared" si="57"/>
        <v>0</v>
      </c>
      <c r="S354" s="37">
        <f t="shared" si="57"/>
        <v>0</v>
      </c>
      <c r="T354" s="37">
        <f t="shared" si="57"/>
        <v>0</v>
      </c>
    </row>
    <row r="355" spans="1:21" ht="18" x14ac:dyDescent="0.25">
      <c r="B355" s="41"/>
      <c r="C355" s="42"/>
      <c r="D355" s="44" t="s">
        <v>155</v>
      </c>
      <c r="E355" s="36">
        <f t="shared" si="58"/>
        <v>0</v>
      </c>
      <c r="F355" s="36">
        <f t="shared" si="59"/>
        <v>0</v>
      </c>
      <c r="G355" s="36">
        <f t="shared" si="59"/>
        <v>0</v>
      </c>
      <c r="H355" s="36">
        <f t="shared" si="59"/>
        <v>0</v>
      </c>
      <c r="I355" s="36">
        <f t="shared" si="60"/>
        <v>0</v>
      </c>
      <c r="J355" s="37">
        <f t="shared" si="55"/>
        <v>0</v>
      </c>
      <c r="K355" s="37">
        <f t="shared" si="55"/>
        <v>0</v>
      </c>
      <c r="L355" s="37">
        <f t="shared" si="55"/>
        <v>0</v>
      </c>
      <c r="M355" s="36">
        <f t="shared" si="61"/>
        <v>0</v>
      </c>
      <c r="N355" s="37">
        <f t="shared" si="56"/>
        <v>0</v>
      </c>
      <c r="O355" s="37">
        <f t="shared" si="56"/>
        <v>0</v>
      </c>
      <c r="P355" s="37">
        <f t="shared" si="56"/>
        <v>0</v>
      </c>
      <c r="Q355" s="36">
        <f t="shared" si="62"/>
        <v>0</v>
      </c>
      <c r="R355" s="37">
        <f t="shared" si="57"/>
        <v>0</v>
      </c>
      <c r="S355" s="37">
        <f t="shared" si="57"/>
        <v>0</v>
      </c>
      <c r="T355" s="37">
        <f t="shared" si="57"/>
        <v>0</v>
      </c>
    </row>
    <row r="356" spans="1:21" ht="55.5" customHeight="1" x14ac:dyDescent="0.25">
      <c r="A356" s="7"/>
      <c r="B356" s="30" t="s">
        <v>434</v>
      </c>
      <c r="C356" s="31"/>
      <c r="D356" s="53" t="s">
        <v>417</v>
      </c>
      <c r="E356" s="79">
        <f t="shared" si="58"/>
        <v>650</v>
      </c>
      <c r="F356" s="79">
        <v>650</v>
      </c>
      <c r="G356" s="79">
        <f>G364</f>
        <v>0</v>
      </c>
      <c r="H356" s="79">
        <f>H364</f>
        <v>0</v>
      </c>
      <c r="I356" s="79">
        <f t="shared" si="60"/>
        <v>650</v>
      </c>
      <c r="J356" s="79">
        <v>650</v>
      </c>
      <c r="K356" s="79">
        <f>K364</f>
        <v>0</v>
      </c>
      <c r="L356" s="79">
        <f>L364</f>
        <v>0</v>
      </c>
      <c r="M356" s="79">
        <f t="shared" si="61"/>
        <v>650</v>
      </c>
      <c r="N356" s="79">
        <v>650</v>
      </c>
      <c r="O356" s="79">
        <f>O364</f>
        <v>0</v>
      </c>
      <c r="P356" s="79">
        <f>P364</f>
        <v>0</v>
      </c>
      <c r="Q356" s="79">
        <f t="shared" si="62"/>
        <v>650</v>
      </c>
      <c r="R356" s="79">
        <v>650</v>
      </c>
      <c r="S356" s="79">
        <f>S364</f>
        <v>0</v>
      </c>
      <c r="T356" s="79">
        <f>T364</f>
        <v>0</v>
      </c>
      <c r="U356" s="81"/>
    </row>
    <row r="357" spans="1:21" ht="18" x14ac:dyDescent="0.25">
      <c r="B357" s="46"/>
      <c r="C357" s="47"/>
      <c r="D357" s="48" t="s">
        <v>151</v>
      </c>
      <c r="E357" s="49">
        <f t="shared" si="58"/>
        <v>0</v>
      </c>
      <c r="F357" s="49">
        <f>SUM(F358:F359)</f>
        <v>0</v>
      </c>
      <c r="G357" s="49">
        <f>SUM(G358:G359)</f>
        <v>0</v>
      </c>
      <c r="H357" s="49">
        <f>SUM(H358:H359)</f>
        <v>0</v>
      </c>
      <c r="I357" s="49">
        <f t="shared" si="60"/>
        <v>0</v>
      </c>
      <c r="J357" s="49">
        <f>SUM(J358:J359)</f>
        <v>0</v>
      </c>
      <c r="K357" s="49">
        <f>SUM(K358:K359)</f>
        <v>0</v>
      </c>
      <c r="L357" s="49">
        <f>SUM(L358:L359)</f>
        <v>0</v>
      </c>
      <c r="M357" s="49">
        <f t="shared" si="61"/>
        <v>0</v>
      </c>
      <c r="N357" s="49">
        <f>SUM(N358:N359)</f>
        <v>0</v>
      </c>
      <c r="O357" s="49">
        <f>SUM(O358:O359)</f>
        <v>0</v>
      </c>
      <c r="P357" s="49">
        <f>SUM(P358:P359)</f>
        <v>0</v>
      </c>
      <c r="Q357" s="49">
        <f t="shared" si="62"/>
        <v>0</v>
      </c>
      <c r="R357" s="49">
        <f>SUM(R358:R359)</f>
        <v>0</v>
      </c>
      <c r="S357" s="49">
        <f>SUM(S358:S359)</f>
        <v>0</v>
      </c>
      <c r="T357" s="49">
        <f>SUM(T358:T359)</f>
        <v>0</v>
      </c>
    </row>
    <row r="358" spans="1:21" ht="18" x14ac:dyDescent="0.25">
      <c r="B358" s="46"/>
      <c r="C358" s="47"/>
      <c r="D358" s="50" t="s">
        <v>335</v>
      </c>
      <c r="E358" s="51">
        <f t="shared" si="58"/>
        <v>0</v>
      </c>
      <c r="F358" s="51">
        <v>0</v>
      </c>
      <c r="G358" s="51">
        <v>0</v>
      </c>
      <c r="H358" s="51">
        <v>0</v>
      </c>
      <c r="I358" s="51">
        <f t="shared" si="60"/>
        <v>0</v>
      </c>
      <c r="J358" s="51">
        <v>0</v>
      </c>
      <c r="K358" s="51">
        <v>0</v>
      </c>
      <c r="L358" s="51">
        <v>0</v>
      </c>
      <c r="M358" s="51">
        <f t="shared" si="61"/>
        <v>0</v>
      </c>
      <c r="N358" s="51">
        <v>0</v>
      </c>
      <c r="O358" s="51">
        <v>0</v>
      </c>
      <c r="P358" s="51">
        <v>0</v>
      </c>
      <c r="Q358" s="51">
        <f t="shared" si="62"/>
        <v>0</v>
      </c>
      <c r="R358" s="51">
        <v>0</v>
      </c>
      <c r="S358" s="51">
        <v>0</v>
      </c>
      <c r="T358" s="51">
        <v>0</v>
      </c>
    </row>
    <row r="359" spans="1:21" ht="18" x14ac:dyDescent="0.25">
      <c r="B359" s="46"/>
      <c r="C359" s="47"/>
      <c r="D359" s="50" t="s">
        <v>155</v>
      </c>
      <c r="E359" s="49">
        <f t="shared" si="58"/>
        <v>0</v>
      </c>
      <c r="F359" s="51">
        <v>0</v>
      </c>
      <c r="G359" s="51">
        <v>0</v>
      </c>
      <c r="H359" s="51">
        <v>0</v>
      </c>
      <c r="I359" s="49">
        <f t="shared" si="60"/>
        <v>0</v>
      </c>
      <c r="J359" s="51">
        <v>0</v>
      </c>
      <c r="K359" s="51">
        <v>0</v>
      </c>
      <c r="L359" s="51">
        <v>0</v>
      </c>
      <c r="M359" s="49">
        <f t="shared" si="61"/>
        <v>0</v>
      </c>
      <c r="N359" s="51">
        <v>0</v>
      </c>
      <c r="O359" s="51">
        <v>0</v>
      </c>
      <c r="P359" s="51">
        <v>0</v>
      </c>
      <c r="Q359" s="49">
        <f t="shared" si="62"/>
        <v>0</v>
      </c>
      <c r="R359" s="51">
        <v>0</v>
      </c>
      <c r="S359" s="51">
        <v>0</v>
      </c>
      <c r="T359" s="51">
        <v>0</v>
      </c>
    </row>
    <row r="360" spans="1:21" ht="18" x14ac:dyDescent="0.25">
      <c r="A360" s="7"/>
      <c r="B360" s="30" t="s">
        <v>442</v>
      </c>
      <c r="C360" s="31"/>
      <c r="D360" s="53" t="s">
        <v>435</v>
      </c>
      <c r="E360" s="79">
        <f t="shared" si="58"/>
        <v>5400</v>
      </c>
      <c r="F360" s="79">
        <v>5400</v>
      </c>
      <c r="G360" s="79">
        <f>G368</f>
        <v>0</v>
      </c>
      <c r="H360" s="79">
        <f>H368</f>
        <v>0</v>
      </c>
      <c r="I360" s="79">
        <f t="shared" si="60"/>
        <v>5400</v>
      </c>
      <c r="J360" s="79">
        <v>5400</v>
      </c>
      <c r="K360" s="79">
        <f>K368</f>
        <v>0</v>
      </c>
      <c r="L360" s="79">
        <f>L368</f>
        <v>0</v>
      </c>
      <c r="M360" s="79">
        <f t="shared" si="61"/>
        <v>5400</v>
      </c>
      <c r="N360" s="79">
        <v>5400</v>
      </c>
      <c r="O360" s="79">
        <f>O368</f>
        <v>0</v>
      </c>
      <c r="P360" s="79">
        <f>P368</f>
        <v>0</v>
      </c>
      <c r="Q360" s="79">
        <f t="shared" si="62"/>
        <v>5400</v>
      </c>
      <c r="R360" s="79">
        <v>5400</v>
      </c>
      <c r="S360" s="79">
        <f>S368</f>
        <v>0</v>
      </c>
      <c r="T360" s="79">
        <f>T368</f>
        <v>0</v>
      </c>
      <c r="U360" s="81"/>
    </row>
    <row r="361" spans="1:21" ht="18" x14ac:dyDescent="0.25">
      <c r="B361" s="46"/>
      <c r="C361" s="47"/>
      <c r="D361" s="48" t="s">
        <v>151</v>
      </c>
      <c r="E361" s="49">
        <f t="shared" si="58"/>
        <v>0</v>
      </c>
      <c r="F361" s="49">
        <f>SUM(F362:F363)</f>
        <v>0</v>
      </c>
      <c r="G361" s="49">
        <f>SUM(G362:G363)</f>
        <v>0</v>
      </c>
      <c r="H361" s="49">
        <f>SUM(H362:H363)</f>
        <v>0</v>
      </c>
      <c r="I361" s="49">
        <f t="shared" si="60"/>
        <v>0</v>
      </c>
      <c r="J361" s="49">
        <f>SUM(J362:J363)</f>
        <v>0</v>
      </c>
      <c r="K361" s="49">
        <f>SUM(K362:K363)</f>
        <v>0</v>
      </c>
      <c r="L361" s="49">
        <f>SUM(L362:L363)</f>
        <v>0</v>
      </c>
      <c r="M361" s="49">
        <f t="shared" si="61"/>
        <v>0</v>
      </c>
      <c r="N361" s="49">
        <f>SUM(N362:N363)</f>
        <v>0</v>
      </c>
      <c r="O361" s="49">
        <f>SUM(O362:O363)</f>
        <v>0</v>
      </c>
      <c r="P361" s="49">
        <f>SUM(P362:P363)</f>
        <v>0</v>
      </c>
      <c r="Q361" s="49">
        <f t="shared" si="62"/>
        <v>0</v>
      </c>
      <c r="R361" s="49">
        <f>SUM(R362:R363)</f>
        <v>0</v>
      </c>
      <c r="S361" s="49">
        <f>SUM(S362:S363)</f>
        <v>0</v>
      </c>
      <c r="T361" s="49">
        <f>SUM(T362:T363)</f>
        <v>0</v>
      </c>
      <c r="U361" s="80"/>
    </row>
    <row r="362" spans="1:21" ht="18" x14ac:dyDescent="0.25">
      <c r="B362" s="46"/>
      <c r="C362" s="47"/>
      <c r="D362" s="50" t="s">
        <v>152</v>
      </c>
      <c r="E362" s="51">
        <f t="shared" si="58"/>
        <v>0</v>
      </c>
      <c r="F362" s="51"/>
      <c r="G362" s="51">
        <v>0</v>
      </c>
      <c r="H362" s="51">
        <v>0</v>
      </c>
      <c r="I362" s="51">
        <f t="shared" si="60"/>
        <v>0</v>
      </c>
      <c r="J362" s="51"/>
      <c r="K362" s="51">
        <v>0</v>
      </c>
      <c r="L362" s="51">
        <v>0</v>
      </c>
      <c r="M362" s="51">
        <f t="shared" si="61"/>
        <v>0</v>
      </c>
      <c r="N362" s="51"/>
      <c r="O362" s="51">
        <v>0</v>
      </c>
      <c r="P362" s="51">
        <v>0</v>
      </c>
      <c r="Q362" s="51">
        <f t="shared" si="62"/>
        <v>0</v>
      </c>
      <c r="R362" s="51"/>
      <c r="S362" s="51">
        <v>0</v>
      </c>
      <c r="T362" s="51">
        <v>0</v>
      </c>
    </row>
    <row r="363" spans="1:21" ht="18" x14ac:dyDescent="0.25">
      <c r="B363" s="46"/>
      <c r="C363" s="47"/>
      <c r="D363" s="50" t="s">
        <v>153</v>
      </c>
      <c r="E363" s="49">
        <f t="shared" si="58"/>
        <v>0</v>
      </c>
      <c r="F363" s="51"/>
      <c r="G363" s="51">
        <v>0</v>
      </c>
      <c r="H363" s="51">
        <v>0</v>
      </c>
      <c r="I363" s="49">
        <f t="shared" si="60"/>
        <v>0</v>
      </c>
      <c r="J363" s="51"/>
      <c r="K363" s="51">
        <v>0</v>
      </c>
      <c r="L363" s="51">
        <v>0</v>
      </c>
      <c r="M363" s="49">
        <f t="shared" si="61"/>
        <v>0</v>
      </c>
      <c r="N363" s="51"/>
      <c r="O363" s="51">
        <v>0</v>
      </c>
      <c r="P363" s="51">
        <v>0</v>
      </c>
      <c r="Q363" s="49">
        <f t="shared" si="62"/>
        <v>0</v>
      </c>
      <c r="R363" s="51"/>
      <c r="S363" s="51">
        <v>0</v>
      </c>
      <c r="T363" s="51">
        <v>0</v>
      </c>
    </row>
    <row r="364" spans="1:21" ht="101.25" customHeight="1" x14ac:dyDescent="0.25">
      <c r="A364" s="7"/>
      <c r="B364" s="30" t="s">
        <v>443</v>
      </c>
      <c r="C364" s="31"/>
      <c r="D364" s="53" t="s">
        <v>418</v>
      </c>
      <c r="E364" s="79">
        <f t="shared" si="58"/>
        <v>800</v>
      </c>
      <c r="F364" s="79">
        <v>800</v>
      </c>
      <c r="G364" s="79">
        <f>G375</f>
        <v>0</v>
      </c>
      <c r="H364" s="79">
        <f>H375</f>
        <v>0</v>
      </c>
      <c r="I364" s="79">
        <f t="shared" si="60"/>
        <v>800</v>
      </c>
      <c r="J364" s="79">
        <v>800</v>
      </c>
      <c r="K364" s="79">
        <f>K375</f>
        <v>0</v>
      </c>
      <c r="L364" s="79">
        <f>L375</f>
        <v>0</v>
      </c>
      <c r="M364" s="79">
        <f t="shared" si="61"/>
        <v>800</v>
      </c>
      <c r="N364" s="79">
        <v>800</v>
      </c>
      <c r="O364" s="79">
        <f>O375</f>
        <v>0</v>
      </c>
      <c r="P364" s="79">
        <f>P375</f>
        <v>0</v>
      </c>
      <c r="Q364" s="79">
        <f t="shared" si="62"/>
        <v>800</v>
      </c>
      <c r="R364" s="79">
        <v>800</v>
      </c>
      <c r="S364" s="79">
        <f>S375</f>
        <v>0</v>
      </c>
      <c r="T364" s="79">
        <f>T375</f>
        <v>0</v>
      </c>
      <c r="U364" s="81"/>
    </row>
    <row r="365" spans="1:21" ht="18" x14ac:dyDescent="0.25">
      <c r="B365" s="46"/>
      <c r="C365" s="47"/>
      <c r="D365" s="48" t="s">
        <v>151</v>
      </c>
      <c r="E365" s="49">
        <f t="shared" si="58"/>
        <v>0</v>
      </c>
      <c r="F365" s="49">
        <f>SUM(F366:F367)</f>
        <v>0</v>
      </c>
      <c r="G365" s="49">
        <f>SUM(G366:G367)</f>
        <v>0</v>
      </c>
      <c r="H365" s="49">
        <f>SUM(H366:H367)</f>
        <v>0</v>
      </c>
      <c r="I365" s="49">
        <f t="shared" si="60"/>
        <v>0</v>
      </c>
      <c r="J365" s="49">
        <f>SUM(J366:J367)</f>
        <v>0</v>
      </c>
      <c r="K365" s="49">
        <f>SUM(K366:K367)</f>
        <v>0</v>
      </c>
      <c r="L365" s="49">
        <f>SUM(L366:L367)</f>
        <v>0</v>
      </c>
      <c r="M365" s="49">
        <f t="shared" si="61"/>
        <v>0</v>
      </c>
      <c r="N365" s="49">
        <f>SUM(N366:N367)</f>
        <v>0</v>
      </c>
      <c r="O365" s="49">
        <f>SUM(O366:O367)</f>
        <v>0</v>
      </c>
      <c r="P365" s="49">
        <f>SUM(P366:P367)</f>
        <v>0</v>
      </c>
      <c r="Q365" s="49">
        <f t="shared" si="62"/>
        <v>0</v>
      </c>
      <c r="R365" s="49">
        <f>SUM(R366:R367)</f>
        <v>0</v>
      </c>
      <c r="S365" s="49">
        <f>SUM(S366:S367)</f>
        <v>0</v>
      </c>
      <c r="T365" s="49">
        <f>SUM(T366:T367)</f>
        <v>0</v>
      </c>
    </row>
    <row r="366" spans="1:21" ht="18" x14ac:dyDescent="0.25">
      <c r="B366" s="46"/>
      <c r="C366" s="47"/>
      <c r="D366" s="50" t="s">
        <v>152</v>
      </c>
      <c r="E366" s="51">
        <f t="shared" si="58"/>
        <v>0</v>
      </c>
      <c r="F366" s="51"/>
      <c r="G366" s="51">
        <v>0</v>
      </c>
      <c r="H366" s="51">
        <v>0</v>
      </c>
      <c r="I366" s="51">
        <f t="shared" si="60"/>
        <v>0</v>
      </c>
      <c r="J366" s="51"/>
      <c r="K366" s="51">
        <v>0</v>
      </c>
      <c r="L366" s="51">
        <v>0</v>
      </c>
      <c r="M366" s="51">
        <f t="shared" si="61"/>
        <v>0</v>
      </c>
      <c r="N366" s="51"/>
      <c r="O366" s="51">
        <v>0</v>
      </c>
      <c r="P366" s="51">
        <v>0</v>
      </c>
      <c r="Q366" s="51">
        <f t="shared" si="62"/>
        <v>0</v>
      </c>
      <c r="R366" s="51"/>
      <c r="S366" s="51">
        <v>0</v>
      </c>
      <c r="T366" s="51">
        <v>0</v>
      </c>
    </row>
    <row r="367" spans="1:21" ht="18" x14ac:dyDescent="0.25">
      <c r="B367" s="46"/>
      <c r="C367" s="47"/>
      <c r="D367" s="50" t="s">
        <v>153</v>
      </c>
      <c r="E367" s="49">
        <f t="shared" si="58"/>
        <v>0</v>
      </c>
      <c r="F367" s="51"/>
      <c r="G367" s="51">
        <v>0</v>
      </c>
      <c r="H367" s="51">
        <v>0</v>
      </c>
      <c r="I367" s="49">
        <f t="shared" si="60"/>
        <v>0</v>
      </c>
      <c r="J367" s="51"/>
      <c r="K367" s="51">
        <v>0</v>
      </c>
      <c r="L367" s="51">
        <v>0</v>
      </c>
      <c r="M367" s="49">
        <f t="shared" si="61"/>
        <v>0</v>
      </c>
      <c r="N367" s="51"/>
      <c r="O367" s="51">
        <v>0</v>
      </c>
      <c r="P367" s="51">
        <v>0</v>
      </c>
      <c r="Q367" s="49">
        <f t="shared" si="62"/>
        <v>0</v>
      </c>
      <c r="R367" s="51"/>
      <c r="S367" s="51">
        <v>0</v>
      </c>
      <c r="T367" s="51">
        <v>0</v>
      </c>
    </row>
    <row r="368" spans="1:21" ht="68.25" customHeight="1" x14ac:dyDescent="0.25">
      <c r="A368" s="7"/>
      <c r="B368" s="30" t="s">
        <v>444</v>
      </c>
      <c r="C368" s="31"/>
      <c r="D368" s="83" t="s">
        <v>462</v>
      </c>
      <c r="E368" s="79">
        <f t="shared" si="58"/>
        <v>49000</v>
      </c>
      <c r="F368" s="79">
        <f>F372</f>
        <v>49000</v>
      </c>
      <c r="G368" s="79">
        <f>G372</f>
        <v>0</v>
      </c>
      <c r="H368" s="79">
        <f>H372</f>
        <v>0</v>
      </c>
      <c r="I368" s="79">
        <f t="shared" si="60"/>
        <v>49000</v>
      </c>
      <c r="J368" s="79">
        <f>J372</f>
        <v>49000</v>
      </c>
      <c r="K368" s="79">
        <f>K372</f>
        <v>0</v>
      </c>
      <c r="L368" s="79">
        <f>L372</f>
        <v>0</v>
      </c>
      <c r="M368" s="79">
        <f t="shared" si="61"/>
        <v>49000</v>
      </c>
      <c r="N368" s="79">
        <f>N372</f>
        <v>49000</v>
      </c>
      <c r="O368" s="79">
        <f>O372</f>
        <v>0</v>
      </c>
      <c r="P368" s="79">
        <f>P372</f>
        <v>0</v>
      </c>
      <c r="Q368" s="79">
        <f t="shared" si="62"/>
        <v>49000</v>
      </c>
      <c r="R368" s="79">
        <f>R372</f>
        <v>49000</v>
      </c>
      <c r="S368" s="79">
        <f>S372</f>
        <v>0</v>
      </c>
      <c r="T368" s="79">
        <f>T372</f>
        <v>0</v>
      </c>
      <c r="U368" s="81"/>
    </row>
    <row r="369" spans="1:21" ht="18" x14ac:dyDescent="0.25">
      <c r="B369" s="46"/>
      <c r="C369" s="47"/>
      <c r="D369" s="48" t="s">
        <v>151</v>
      </c>
      <c r="E369" s="49">
        <f t="shared" si="58"/>
        <v>0</v>
      </c>
      <c r="F369" s="49">
        <f>SUM(F370:F371)</f>
        <v>0</v>
      </c>
      <c r="G369" s="49">
        <f>SUM(G370:G371)</f>
        <v>0</v>
      </c>
      <c r="H369" s="49">
        <f>SUM(H370:H371)</f>
        <v>0</v>
      </c>
      <c r="I369" s="49">
        <f t="shared" si="60"/>
        <v>0</v>
      </c>
      <c r="J369" s="49">
        <f>SUM(J370:J371)</f>
        <v>0</v>
      </c>
      <c r="K369" s="49">
        <f>SUM(K370:K371)</f>
        <v>0</v>
      </c>
      <c r="L369" s="49">
        <f>SUM(L370:L371)</f>
        <v>0</v>
      </c>
      <c r="M369" s="49">
        <f t="shared" si="61"/>
        <v>0</v>
      </c>
      <c r="N369" s="49">
        <f>SUM(N370:N371)</f>
        <v>0</v>
      </c>
      <c r="O369" s="49">
        <f>SUM(O370:O371)</f>
        <v>0</v>
      </c>
      <c r="P369" s="49">
        <f>SUM(P370:P371)</f>
        <v>0</v>
      </c>
      <c r="Q369" s="49">
        <f t="shared" si="62"/>
        <v>0</v>
      </c>
      <c r="R369" s="49">
        <f>SUM(R370:R371)</f>
        <v>0</v>
      </c>
      <c r="S369" s="49">
        <f>SUM(S370:S371)</f>
        <v>0</v>
      </c>
      <c r="T369" s="49">
        <f>SUM(T370:T371)</f>
        <v>0</v>
      </c>
    </row>
    <row r="370" spans="1:21" ht="18" x14ac:dyDescent="0.25">
      <c r="B370" s="46"/>
      <c r="C370" s="47"/>
      <c r="D370" s="50" t="s">
        <v>152</v>
      </c>
      <c r="E370" s="51">
        <f t="shared" si="58"/>
        <v>0</v>
      </c>
      <c r="F370" s="51"/>
      <c r="G370" s="51">
        <v>0</v>
      </c>
      <c r="H370" s="51">
        <v>0</v>
      </c>
      <c r="I370" s="51">
        <f t="shared" si="60"/>
        <v>0</v>
      </c>
      <c r="J370" s="51"/>
      <c r="K370" s="51">
        <v>0</v>
      </c>
      <c r="L370" s="51">
        <v>0</v>
      </c>
      <c r="M370" s="51">
        <f t="shared" si="61"/>
        <v>0</v>
      </c>
      <c r="N370" s="51"/>
      <c r="O370" s="51">
        <v>0</v>
      </c>
      <c r="P370" s="51">
        <v>0</v>
      </c>
      <c r="Q370" s="51">
        <f t="shared" si="62"/>
        <v>0</v>
      </c>
      <c r="R370" s="51"/>
      <c r="S370" s="51">
        <v>0</v>
      </c>
      <c r="T370" s="51">
        <v>0</v>
      </c>
    </row>
    <row r="371" spans="1:21" ht="18" x14ac:dyDescent="0.25">
      <c r="B371" s="46"/>
      <c r="C371" s="47"/>
      <c r="D371" s="50" t="s">
        <v>153</v>
      </c>
      <c r="E371" s="49">
        <f t="shared" si="58"/>
        <v>0</v>
      </c>
      <c r="F371" s="51"/>
      <c r="G371" s="51">
        <v>0</v>
      </c>
      <c r="H371" s="51">
        <v>0</v>
      </c>
      <c r="I371" s="49">
        <f t="shared" si="60"/>
        <v>0</v>
      </c>
      <c r="J371" s="51"/>
      <c r="K371" s="51">
        <v>0</v>
      </c>
      <c r="L371" s="51">
        <v>0</v>
      </c>
      <c r="M371" s="49">
        <f t="shared" si="61"/>
        <v>0</v>
      </c>
      <c r="N371" s="51"/>
      <c r="O371" s="51">
        <v>0</v>
      </c>
      <c r="P371" s="51">
        <v>0</v>
      </c>
      <c r="Q371" s="49">
        <f t="shared" si="62"/>
        <v>0</v>
      </c>
      <c r="R371" s="51"/>
      <c r="S371" s="51">
        <v>0</v>
      </c>
      <c r="T371" s="51">
        <v>0</v>
      </c>
    </row>
    <row r="372" spans="1:21" ht="54" x14ac:dyDescent="0.25">
      <c r="B372" s="46"/>
      <c r="C372" s="60" t="s">
        <v>452</v>
      </c>
      <c r="D372" s="50" t="s">
        <v>451</v>
      </c>
      <c r="E372" s="78">
        <f>F372+G372+H372</f>
        <v>49000</v>
      </c>
      <c r="F372" s="78">
        <f>SUM(F373:F381)</f>
        <v>49000</v>
      </c>
      <c r="G372" s="78">
        <f>SUM(G373:G381)</f>
        <v>0</v>
      </c>
      <c r="H372" s="78">
        <f>SUM(H373:H381)</f>
        <v>0</v>
      </c>
      <c r="I372" s="78">
        <f>J372+K372+L372</f>
        <v>49000</v>
      </c>
      <c r="J372" s="78">
        <f>SUM(J373:J381)</f>
        <v>49000</v>
      </c>
      <c r="K372" s="78">
        <f>SUM(K373:K381)</f>
        <v>0</v>
      </c>
      <c r="L372" s="78">
        <f>SUM(L373:L381)</f>
        <v>0</v>
      </c>
      <c r="M372" s="78">
        <f>N372+O372+P372</f>
        <v>49000</v>
      </c>
      <c r="N372" s="78">
        <f>SUM(N373:N381)</f>
        <v>49000</v>
      </c>
      <c r="O372" s="78">
        <f>SUM(O373:O381)</f>
        <v>0</v>
      </c>
      <c r="P372" s="78">
        <f>SUM(P373:P381)</f>
        <v>0</v>
      </c>
      <c r="Q372" s="78">
        <f>R372+S372+T372</f>
        <v>49000</v>
      </c>
      <c r="R372" s="78">
        <f>SUM(R373:R381)</f>
        <v>49000</v>
      </c>
      <c r="S372" s="78">
        <f>SUM(S373:S381)</f>
        <v>0</v>
      </c>
      <c r="T372" s="78">
        <f>SUM(T373:T381)</f>
        <v>0</v>
      </c>
    </row>
    <row r="373" spans="1:21" ht="54" x14ac:dyDescent="0.25">
      <c r="B373" s="46"/>
      <c r="C373" s="60" t="s">
        <v>453</v>
      </c>
      <c r="D373" s="50" t="s">
        <v>419</v>
      </c>
      <c r="E373" s="51">
        <f t="shared" ref="E373:E381" si="63">F373+G373+H373</f>
        <v>20000</v>
      </c>
      <c r="F373" s="51">
        <v>20000</v>
      </c>
      <c r="G373" s="51">
        <v>0</v>
      </c>
      <c r="H373" s="51">
        <v>0</v>
      </c>
      <c r="I373" s="51">
        <f t="shared" ref="I373:I381" si="64">J373+K373+L373</f>
        <v>20000</v>
      </c>
      <c r="J373" s="51">
        <v>20000</v>
      </c>
      <c r="K373" s="51">
        <v>0</v>
      </c>
      <c r="L373" s="51">
        <v>0</v>
      </c>
      <c r="M373" s="51">
        <f t="shared" ref="M373:M381" si="65">N373+O373+P373</f>
        <v>20000</v>
      </c>
      <c r="N373" s="51">
        <v>20000</v>
      </c>
      <c r="O373" s="51">
        <v>0</v>
      </c>
      <c r="P373" s="51">
        <v>0</v>
      </c>
      <c r="Q373" s="51">
        <f t="shared" ref="Q373:Q381" si="66">R373+S373+T373</f>
        <v>20000</v>
      </c>
      <c r="R373" s="51">
        <v>20000</v>
      </c>
      <c r="S373" s="51">
        <v>0</v>
      </c>
      <c r="T373" s="51">
        <v>0</v>
      </c>
    </row>
    <row r="374" spans="1:21" ht="36" x14ac:dyDescent="0.25">
      <c r="B374" s="46"/>
      <c r="C374" s="60" t="s">
        <v>454</v>
      </c>
      <c r="D374" s="50" t="s">
        <v>420</v>
      </c>
      <c r="E374" s="51">
        <f t="shared" si="63"/>
        <v>20000</v>
      </c>
      <c r="F374" s="51">
        <v>20000</v>
      </c>
      <c r="G374" s="51">
        <v>0</v>
      </c>
      <c r="H374" s="51">
        <v>0</v>
      </c>
      <c r="I374" s="51">
        <f t="shared" si="64"/>
        <v>20000</v>
      </c>
      <c r="J374" s="51">
        <v>20000</v>
      </c>
      <c r="K374" s="51">
        <v>0</v>
      </c>
      <c r="L374" s="51">
        <v>0</v>
      </c>
      <c r="M374" s="51">
        <f t="shared" si="65"/>
        <v>20000</v>
      </c>
      <c r="N374" s="51">
        <v>20000</v>
      </c>
      <c r="O374" s="51">
        <v>0</v>
      </c>
      <c r="P374" s="51">
        <v>0</v>
      </c>
      <c r="Q374" s="51">
        <f t="shared" si="66"/>
        <v>20000</v>
      </c>
      <c r="R374" s="51">
        <v>20000</v>
      </c>
      <c r="S374" s="51">
        <v>0</v>
      </c>
      <c r="T374" s="51">
        <v>0</v>
      </c>
    </row>
    <row r="375" spans="1:21" ht="54" x14ac:dyDescent="0.25">
      <c r="B375" s="46"/>
      <c r="C375" s="60" t="s">
        <v>455</v>
      </c>
      <c r="D375" s="50" t="s">
        <v>421</v>
      </c>
      <c r="E375" s="51">
        <f t="shared" si="63"/>
        <v>1000</v>
      </c>
      <c r="F375" s="51">
        <v>1000</v>
      </c>
      <c r="G375" s="51">
        <v>0</v>
      </c>
      <c r="H375" s="51">
        <v>0</v>
      </c>
      <c r="I375" s="51">
        <f t="shared" si="64"/>
        <v>1000</v>
      </c>
      <c r="J375" s="51">
        <v>1000</v>
      </c>
      <c r="K375" s="51">
        <v>0</v>
      </c>
      <c r="L375" s="51">
        <v>0</v>
      </c>
      <c r="M375" s="51">
        <f t="shared" si="65"/>
        <v>1000</v>
      </c>
      <c r="N375" s="51">
        <v>1000</v>
      </c>
      <c r="O375" s="51">
        <v>0</v>
      </c>
      <c r="P375" s="51">
        <v>0</v>
      </c>
      <c r="Q375" s="51">
        <f t="shared" si="66"/>
        <v>1000</v>
      </c>
      <c r="R375" s="51">
        <v>1000</v>
      </c>
      <c r="S375" s="51">
        <v>0</v>
      </c>
      <c r="T375" s="51">
        <v>0</v>
      </c>
    </row>
    <row r="376" spans="1:21" ht="108" x14ac:dyDescent="0.25">
      <c r="B376" s="46"/>
      <c r="C376" s="60" t="s">
        <v>456</v>
      </c>
      <c r="D376" s="50" t="s">
        <v>422</v>
      </c>
      <c r="E376" s="51">
        <f t="shared" si="63"/>
        <v>2000</v>
      </c>
      <c r="F376" s="51">
        <v>2000</v>
      </c>
      <c r="G376" s="51">
        <v>0</v>
      </c>
      <c r="H376" s="51">
        <v>0</v>
      </c>
      <c r="I376" s="51">
        <f t="shared" si="64"/>
        <v>2000</v>
      </c>
      <c r="J376" s="51">
        <v>2000</v>
      </c>
      <c r="K376" s="51">
        <v>0</v>
      </c>
      <c r="L376" s="51">
        <v>0</v>
      </c>
      <c r="M376" s="51">
        <f t="shared" si="65"/>
        <v>2000</v>
      </c>
      <c r="N376" s="51">
        <v>2000</v>
      </c>
      <c r="O376" s="51">
        <v>0</v>
      </c>
      <c r="P376" s="51">
        <v>0</v>
      </c>
      <c r="Q376" s="51">
        <f t="shared" si="66"/>
        <v>2000</v>
      </c>
      <c r="R376" s="51">
        <v>2000</v>
      </c>
      <c r="S376" s="51">
        <v>0</v>
      </c>
      <c r="T376" s="51">
        <v>0</v>
      </c>
    </row>
    <row r="377" spans="1:21" ht="90" x14ac:dyDescent="0.25">
      <c r="B377" s="46"/>
      <c r="C377" s="60" t="s">
        <v>457</v>
      </c>
      <c r="D377" s="50" t="s">
        <v>423</v>
      </c>
      <c r="E377" s="51">
        <f t="shared" si="63"/>
        <v>2000</v>
      </c>
      <c r="F377" s="51">
        <v>2000</v>
      </c>
      <c r="G377" s="51">
        <v>0</v>
      </c>
      <c r="H377" s="51">
        <v>0</v>
      </c>
      <c r="I377" s="51">
        <f t="shared" si="64"/>
        <v>2000</v>
      </c>
      <c r="J377" s="51">
        <v>2000</v>
      </c>
      <c r="K377" s="51">
        <v>0</v>
      </c>
      <c r="L377" s="51">
        <v>0</v>
      </c>
      <c r="M377" s="51">
        <f t="shared" si="65"/>
        <v>2000</v>
      </c>
      <c r="N377" s="51">
        <v>2000</v>
      </c>
      <c r="O377" s="51">
        <v>0</v>
      </c>
      <c r="P377" s="51">
        <v>0</v>
      </c>
      <c r="Q377" s="51">
        <f t="shared" si="66"/>
        <v>2000</v>
      </c>
      <c r="R377" s="51">
        <v>2000</v>
      </c>
      <c r="S377" s="51">
        <v>0</v>
      </c>
      <c r="T377" s="51">
        <v>0</v>
      </c>
    </row>
    <row r="378" spans="1:21" ht="72" x14ac:dyDescent="0.25">
      <c r="B378" s="46"/>
      <c r="C378" s="60" t="s">
        <v>458</v>
      </c>
      <c r="D378" s="50" t="s">
        <v>424</v>
      </c>
      <c r="E378" s="51">
        <f t="shared" si="63"/>
        <v>300</v>
      </c>
      <c r="F378" s="51">
        <v>300</v>
      </c>
      <c r="G378" s="51">
        <v>0</v>
      </c>
      <c r="H378" s="51">
        <v>0</v>
      </c>
      <c r="I378" s="51">
        <f t="shared" si="64"/>
        <v>300</v>
      </c>
      <c r="J378" s="51">
        <v>300</v>
      </c>
      <c r="K378" s="51">
        <v>0</v>
      </c>
      <c r="L378" s="51">
        <v>0</v>
      </c>
      <c r="M378" s="51">
        <f t="shared" si="65"/>
        <v>300</v>
      </c>
      <c r="N378" s="51">
        <v>300</v>
      </c>
      <c r="O378" s="51">
        <v>0</v>
      </c>
      <c r="P378" s="51">
        <v>0</v>
      </c>
      <c r="Q378" s="51">
        <f t="shared" si="66"/>
        <v>300</v>
      </c>
      <c r="R378" s="51">
        <v>300</v>
      </c>
      <c r="S378" s="51">
        <v>0</v>
      </c>
      <c r="T378" s="51">
        <v>0</v>
      </c>
    </row>
    <row r="379" spans="1:21" ht="72" x14ac:dyDescent="0.25">
      <c r="B379" s="46"/>
      <c r="C379" s="60" t="s">
        <v>459</v>
      </c>
      <c r="D379" s="50" t="s">
        <v>425</v>
      </c>
      <c r="E379" s="51">
        <f t="shared" si="63"/>
        <v>2000</v>
      </c>
      <c r="F379" s="51">
        <v>2000</v>
      </c>
      <c r="G379" s="51">
        <v>0</v>
      </c>
      <c r="H379" s="51">
        <v>0</v>
      </c>
      <c r="I379" s="51">
        <f t="shared" si="64"/>
        <v>2000</v>
      </c>
      <c r="J379" s="51">
        <v>2000</v>
      </c>
      <c r="K379" s="51">
        <v>0</v>
      </c>
      <c r="L379" s="51">
        <v>0</v>
      </c>
      <c r="M379" s="51">
        <f t="shared" si="65"/>
        <v>2000</v>
      </c>
      <c r="N379" s="51">
        <v>2000</v>
      </c>
      <c r="O379" s="51">
        <v>0</v>
      </c>
      <c r="P379" s="51">
        <v>0</v>
      </c>
      <c r="Q379" s="51">
        <f t="shared" si="66"/>
        <v>2000</v>
      </c>
      <c r="R379" s="51">
        <v>2000</v>
      </c>
      <c r="S379" s="51">
        <v>0</v>
      </c>
      <c r="T379" s="51">
        <v>0</v>
      </c>
    </row>
    <row r="380" spans="1:21" ht="126" x14ac:dyDescent="0.25">
      <c r="B380" s="46"/>
      <c r="C380" s="60" t="s">
        <v>460</v>
      </c>
      <c r="D380" s="50" t="s">
        <v>426</v>
      </c>
      <c r="E380" s="51">
        <f t="shared" si="63"/>
        <v>800</v>
      </c>
      <c r="F380" s="51">
        <v>800</v>
      </c>
      <c r="G380" s="51">
        <v>0</v>
      </c>
      <c r="H380" s="51">
        <v>0</v>
      </c>
      <c r="I380" s="51">
        <f t="shared" si="64"/>
        <v>800</v>
      </c>
      <c r="J380" s="51">
        <v>800</v>
      </c>
      <c r="K380" s="51">
        <v>0</v>
      </c>
      <c r="L380" s="51">
        <v>0</v>
      </c>
      <c r="M380" s="51">
        <f t="shared" si="65"/>
        <v>800</v>
      </c>
      <c r="N380" s="51">
        <v>800</v>
      </c>
      <c r="O380" s="51">
        <v>0</v>
      </c>
      <c r="P380" s="51">
        <v>0</v>
      </c>
      <c r="Q380" s="51">
        <f t="shared" si="66"/>
        <v>800</v>
      </c>
      <c r="R380" s="51">
        <v>800</v>
      </c>
      <c r="S380" s="51">
        <v>0</v>
      </c>
      <c r="T380" s="51">
        <v>0</v>
      </c>
    </row>
    <row r="381" spans="1:21" ht="18" x14ac:dyDescent="0.25">
      <c r="B381" s="46"/>
      <c r="C381" s="60" t="s">
        <v>461</v>
      </c>
      <c r="D381" s="50" t="s">
        <v>427</v>
      </c>
      <c r="E381" s="51">
        <f t="shared" si="63"/>
        <v>900</v>
      </c>
      <c r="F381" s="51">
        <v>900</v>
      </c>
      <c r="G381" s="51">
        <v>0</v>
      </c>
      <c r="H381" s="51">
        <v>0</v>
      </c>
      <c r="I381" s="51">
        <f t="shared" si="64"/>
        <v>900</v>
      </c>
      <c r="J381" s="51">
        <v>900</v>
      </c>
      <c r="K381" s="51">
        <v>0</v>
      </c>
      <c r="L381" s="51">
        <v>0</v>
      </c>
      <c r="M381" s="51">
        <f t="shared" si="65"/>
        <v>900</v>
      </c>
      <c r="N381" s="51">
        <v>900</v>
      </c>
      <c r="O381" s="51">
        <v>0</v>
      </c>
      <c r="P381" s="51">
        <v>0</v>
      </c>
      <c r="Q381" s="51">
        <f t="shared" si="66"/>
        <v>900</v>
      </c>
      <c r="R381" s="51">
        <v>900</v>
      </c>
      <c r="S381" s="51">
        <v>0</v>
      </c>
      <c r="T381" s="51">
        <v>0</v>
      </c>
    </row>
    <row r="382" spans="1:21" ht="90" hidden="1" x14ac:dyDescent="0.25">
      <c r="A382" s="7"/>
      <c r="B382" s="30" t="s">
        <v>445</v>
      </c>
      <c r="C382" s="31">
        <v>1.2</v>
      </c>
      <c r="D382" s="53" t="s">
        <v>450</v>
      </c>
      <c r="E382" s="33">
        <f>SUM(F382:H382)</f>
        <v>0</v>
      </c>
      <c r="F382" s="33">
        <v>0</v>
      </c>
      <c r="G382" s="33">
        <f>G389</f>
        <v>0</v>
      </c>
      <c r="H382" s="33">
        <f>H389</f>
        <v>0</v>
      </c>
      <c r="I382" s="33">
        <f>SUM(J382:L382)</f>
        <v>0</v>
      </c>
      <c r="J382" s="33">
        <v>0</v>
      </c>
      <c r="K382" s="33">
        <f>K389</f>
        <v>0</v>
      </c>
      <c r="L382" s="33">
        <f>L389</f>
        <v>0</v>
      </c>
      <c r="M382" s="33">
        <f>SUM(N382:P382)</f>
        <v>0</v>
      </c>
      <c r="N382" s="33">
        <v>0</v>
      </c>
      <c r="O382" s="33">
        <f>O389</f>
        <v>0</v>
      </c>
      <c r="P382" s="33">
        <f>P389</f>
        <v>0</v>
      </c>
      <c r="Q382" s="33">
        <f>SUM(R382:T382)</f>
        <v>0</v>
      </c>
      <c r="R382" s="33">
        <v>0</v>
      </c>
      <c r="S382" s="33">
        <f>S389</f>
        <v>0</v>
      </c>
      <c r="T382" s="33">
        <f>T389</f>
        <v>0</v>
      </c>
      <c r="U382" s="81" t="s">
        <v>449</v>
      </c>
    </row>
    <row r="383" spans="1:21" ht="18" hidden="1" x14ac:dyDescent="0.25">
      <c r="B383" s="46"/>
      <c r="C383" s="47"/>
      <c r="D383" s="48" t="s">
        <v>151</v>
      </c>
      <c r="E383" s="49">
        <f>SUM(F383:H383)</f>
        <v>0</v>
      </c>
      <c r="F383" s="49">
        <f>SUM(F384:F385)</f>
        <v>0</v>
      </c>
      <c r="G383" s="49">
        <f>SUM(G384:G385)</f>
        <v>0</v>
      </c>
      <c r="H383" s="49">
        <f>SUM(H384:H385)</f>
        <v>0</v>
      </c>
      <c r="I383" s="49">
        <f>SUM(J383:L383)</f>
        <v>0</v>
      </c>
      <c r="J383" s="49">
        <f>SUM(J384:J385)</f>
        <v>0</v>
      </c>
      <c r="K383" s="49">
        <f>SUM(K384:K385)</f>
        <v>0</v>
      </c>
      <c r="L383" s="49">
        <f>SUM(L384:L385)</f>
        <v>0</v>
      </c>
      <c r="M383" s="49">
        <f>SUM(N383:P383)</f>
        <v>0</v>
      </c>
      <c r="N383" s="49">
        <f>SUM(N384:N385)</f>
        <v>0</v>
      </c>
      <c r="O383" s="49">
        <f>SUM(O384:O385)</f>
        <v>0</v>
      </c>
      <c r="P383" s="49">
        <f>SUM(P384:P385)</f>
        <v>0</v>
      </c>
      <c r="Q383" s="49">
        <f>SUM(R383:T383)</f>
        <v>0</v>
      </c>
      <c r="R383" s="49">
        <f>SUM(R384:R385)</f>
        <v>0</v>
      </c>
      <c r="S383" s="49">
        <f>SUM(S384:S385)</f>
        <v>0</v>
      </c>
      <c r="T383" s="49">
        <f>SUM(T384:T385)</f>
        <v>0</v>
      </c>
    </row>
    <row r="384" spans="1:21" ht="18" hidden="1" x14ac:dyDescent="0.25">
      <c r="B384" s="46"/>
      <c r="C384" s="47"/>
      <c r="D384" s="50" t="s">
        <v>152</v>
      </c>
      <c r="E384" s="51">
        <f>SUM(F384:H384)</f>
        <v>0</v>
      </c>
      <c r="F384" s="51">
        <v>0</v>
      </c>
      <c r="G384" s="51">
        <v>0</v>
      </c>
      <c r="H384" s="51">
        <v>0</v>
      </c>
      <c r="I384" s="51">
        <f>SUM(J384:L384)</f>
        <v>0</v>
      </c>
      <c r="J384" s="51">
        <v>0</v>
      </c>
      <c r="K384" s="51">
        <v>0</v>
      </c>
      <c r="L384" s="51">
        <v>0</v>
      </c>
      <c r="M384" s="51">
        <f>SUM(N384:P384)</f>
        <v>0</v>
      </c>
      <c r="N384" s="51">
        <v>0</v>
      </c>
      <c r="O384" s="51">
        <v>0</v>
      </c>
      <c r="P384" s="51">
        <v>0</v>
      </c>
      <c r="Q384" s="51">
        <f>SUM(R384:T384)</f>
        <v>0</v>
      </c>
      <c r="R384" s="51">
        <v>0</v>
      </c>
      <c r="S384" s="51">
        <v>0</v>
      </c>
      <c r="T384" s="51">
        <v>0</v>
      </c>
    </row>
    <row r="385" spans="2:20" ht="18" hidden="1" x14ac:dyDescent="0.25">
      <c r="B385" s="46"/>
      <c r="C385" s="47"/>
      <c r="D385" s="50" t="s">
        <v>153</v>
      </c>
      <c r="E385" s="49">
        <f>SUM(F385:H385)</f>
        <v>0</v>
      </c>
      <c r="F385" s="51">
        <v>0</v>
      </c>
      <c r="G385" s="51">
        <v>0</v>
      </c>
      <c r="H385" s="51">
        <v>0</v>
      </c>
      <c r="I385" s="49">
        <f>SUM(J385:L385)</f>
        <v>0</v>
      </c>
      <c r="J385" s="51">
        <v>0</v>
      </c>
      <c r="K385" s="51">
        <v>0</v>
      </c>
      <c r="L385" s="51">
        <v>0</v>
      </c>
      <c r="M385" s="49">
        <f>SUM(N385:P385)</f>
        <v>0</v>
      </c>
      <c r="N385" s="51">
        <v>0</v>
      </c>
      <c r="O385" s="51">
        <v>0</v>
      </c>
      <c r="P385" s="51">
        <v>0</v>
      </c>
      <c r="Q385" s="49">
        <f>SUM(R385:T385)</f>
        <v>0</v>
      </c>
      <c r="R385" s="51">
        <v>0</v>
      </c>
      <c r="S385" s="51">
        <v>0</v>
      </c>
      <c r="T385" s="51">
        <v>0</v>
      </c>
    </row>
  </sheetData>
  <mergeCells count="13">
    <mergeCell ref="U300:U301"/>
    <mergeCell ref="S2:T2"/>
    <mergeCell ref="B3:T3"/>
    <mergeCell ref="O5:P5"/>
    <mergeCell ref="A6:A8"/>
    <mergeCell ref="B6:B8"/>
    <mergeCell ref="C6:C8"/>
    <mergeCell ref="D6:D8"/>
    <mergeCell ref="E6:T6"/>
    <mergeCell ref="E7:H7"/>
    <mergeCell ref="I7:L7"/>
    <mergeCell ref="M7:P7"/>
    <mergeCell ref="Q7:T7"/>
  </mergeCells>
  <pageMargins left="0.23622047244094491" right="0.23622047244094491" top="0.74803149606299213" bottom="0.74803149606299213" header="0.31496062992125984" footer="0.31496062992125984"/>
  <pageSetup paperSize="9" scale="4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AG225"/>
  <sheetViews>
    <sheetView tabSelected="1" view="pageBreakPreview" zoomScale="80" zoomScaleNormal="73" zoomScaleSheetLayoutView="80" workbookViewId="0">
      <pane xSplit="4" ySplit="8" topLeftCell="F213" activePane="bottomRight" state="frozen"/>
      <selection activeCell="B1" sqref="B1"/>
      <selection pane="topRight" activeCell="E1" sqref="E1"/>
      <selection pane="bottomLeft" activeCell="B9" sqref="B9"/>
      <selection pane="bottomRight" activeCell="R41" sqref="R41"/>
    </sheetView>
  </sheetViews>
  <sheetFormatPr defaultColWidth="9.140625" defaultRowHeight="15" x14ac:dyDescent="0.25"/>
  <cols>
    <col min="1" max="1" width="10.5703125" style="85" customWidth="1"/>
    <col min="2" max="2" width="15.140625" style="2" customWidth="1"/>
    <col min="3" max="3" width="13" style="2" customWidth="1"/>
    <col min="4" max="4" width="55.5703125" style="1" customWidth="1"/>
    <col min="5" max="5" width="16" style="1" hidden="1" customWidth="1"/>
    <col min="6" max="6" width="17" style="1" customWidth="1"/>
    <col min="7" max="8" width="14.85546875" style="1" hidden="1" customWidth="1"/>
    <col min="9" max="9" width="16" style="1" hidden="1" customWidth="1"/>
    <col min="10" max="10" width="17.5703125" style="1" customWidth="1"/>
    <col min="11" max="11" width="14.28515625" style="1" hidden="1" customWidth="1"/>
    <col min="12" max="12" width="14.140625" style="2" hidden="1" customWidth="1"/>
    <col min="13" max="13" width="17.85546875" style="1" hidden="1" customWidth="1"/>
    <col min="14" max="14" width="17.5703125" style="1" customWidth="1"/>
    <col min="15" max="15" width="14.42578125" style="1" hidden="1" customWidth="1"/>
    <col min="16" max="16" width="14.140625" style="2" hidden="1" customWidth="1"/>
    <col min="17" max="17" width="17.85546875" style="1" hidden="1" customWidth="1"/>
    <col min="18" max="18" width="19.42578125" style="1" customWidth="1"/>
    <col min="19" max="19" width="14" style="1" hidden="1" customWidth="1"/>
    <col min="20" max="20" width="14.140625" style="2" hidden="1" customWidth="1"/>
    <col min="21" max="21" width="16" style="6" customWidth="1"/>
    <col min="22" max="22" width="22.28515625" style="99" hidden="1" customWidth="1"/>
    <col min="23" max="23" width="0" style="1" hidden="1" customWidth="1"/>
    <col min="24" max="24" width="10.140625" style="1" hidden="1" customWidth="1"/>
    <col min="25" max="25" width="0" style="1" hidden="1" customWidth="1"/>
    <col min="26" max="26" width="19.42578125" style="1" hidden="1" customWidth="1"/>
    <col min="27" max="27" width="15.140625" style="1" hidden="1" customWidth="1"/>
    <col min="28" max="28" width="0" style="1" hidden="1" customWidth="1"/>
    <col min="29" max="31" width="19.42578125" style="1" customWidth="1"/>
    <col min="32" max="32" width="140.42578125" style="1" customWidth="1"/>
    <col min="33" max="33" width="33.85546875" style="1" customWidth="1"/>
    <col min="34" max="34" width="14.28515625" style="1" bestFit="1" customWidth="1"/>
    <col min="35" max="35" width="22.28515625" style="1" customWidth="1"/>
    <col min="36" max="36" width="15.42578125" style="1" bestFit="1" customWidth="1"/>
    <col min="37" max="16384" width="9.140625" style="1"/>
  </cols>
  <sheetData>
    <row r="2" spans="1:33" ht="18" x14ac:dyDescent="0.25">
      <c r="Q2" s="119"/>
      <c r="R2" s="119"/>
      <c r="U2" s="98"/>
    </row>
    <row r="3" spans="1:33" ht="21" x14ac:dyDescent="0.25">
      <c r="B3" s="120" t="s">
        <v>548</v>
      </c>
      <c r="C3" s="120"/>
      <c r="D3" s="120"/>
      <c r="E3" s="120"/>
      <c r="F3" s="120"/>
      <c r="G3" s="120"/>
      <c r="H3" s="120"/>
      <c r="I3" s="120"/>
      <c r="J3" s="120"/>
      <c r="K3" s="120"/>
      <c r="L3" s="120"/>
      <c r="M3" s="120"/>
      <c r="N3" s="120"/>
      <c r="O3" s="120"/>
      <c r="P3" s="120"/>
      <c r="Q3" s="120"/>
      <c r="R3" s="120"/>
      <c r="S3" s="120"/>
      <c r="T3" s="120"/>
      <c r="U3" s="98"/>
    </row>
    <row r="4" spans="1:33" x14ac:dyDescent="0.25">
      <c r="F4" s="3"/>
      <c r="J4" s="3"/>
      <c r="N4" s="3"/>
      <c r="O4" s="3"/>
      <c r="R4" s="3"/>
      <c r="S4" s="3"/>
      <c r="U4" s="108"/>
      <c r="AC4" s="3"/>
      <c r="AD4" s="3"/>
      <c r="AE4" s="3"/>
    </row>
    <row r="5" spans="1:33" ht="18" x14ac:dyDescent="0.25">
      <c r="F5" s="65"/>
      <c r="G5" s="3"/>
      <c r="J5" s="65"/>
      <c r="K5" s="3"/>
      <c r="N5" s="65"/>
      <c r="O5" s="119"/>
      <c r="P5" s="119"/>
      <c r="R5" s="65"/>
      <c r="U5" s="65"/>
      <c r="AC5" s="65"/>
      <c r="AD5" s="65"/>
      <c r="AE5" s="65"/>
    </row>
    <row r="6" spans="1:33" ht="18" customHeight="1" x14ac:dyDescent="0.25">
      <c r="A6" s="121"/>
      <c r="B6" s="122" t="s">
        <v>0</v>
      </c>
      <c r="C6" s="122" t="s">
        <v>1</v>
      </c>
      <c r="D6" s="122" t="s">
        <v>2</v>
      </c>
      <c r="E6" s="132" t="s">
        <v>390</v>
      </c>
      <c r="F6" s="133"/>
      <c r="G6" s="133"/>
      <c r="H6" s="133"/>
      <c r="I6" s="133"/>
      <c r="J6" s="133"/>
      <c r="K6" s="133"/>
      <c r="L6" s="133"/>
      <c r="M6" s="133"/>
      <c r="N6" s="133"/>
      <c r="O6" s="133"/>
      <c r="P6" s="133"/>
      <c r="Q6" s="133"/>
      <c r="R6" s="133"/>
      <c r="S6" s="133"/>
      <c r="T6" s="133"/>
      <c r="U6" s="133"/>
    </row>
    <row r="7" spans="1:33" ht="71.25" customHeight="1" x14ac:dyDescent="0.25">
      <c r="A7" s="121"/>
      <c r="B7" s="123"/>
      <c r="C7" s="123"/>
      <c r="D7" s="123"/>
      <c r="E7" s="128" t="s">
        <v>549</v>
      </c>
      <c r="F7" s="128"/>
      <c r="G7" s="128"/>
      <c r="H7" s="128"/>
      <c r="I7" s="128" t="s">
        <v>550</v>
      </c>
      <c r="J7" s="128"/>
      <c r="K7" s="128"/>
      <c r="L7" s="128"/>
      <c r="M7" s="128" t="s">
        <v>565</v>
      </c>
      <c r="N7" s="128"/>
      <c r="O7" s="128"/>
      <c r="P7" s="128"/>
      <c r="Q7" s="128" t="s">
        <v>566</v>
      </c>
      <c r="R7" s="128"/>
      <c r="S7" s="128"/>
      <c r="T7" s="128"/>
      <c r="U7" s="128" t="s">
        <v>552</v>
      </c>
      <c r="V7" s="128" t="e">
        <f>4250000-#REF!</f>
        <v>#REF!</v>
      </c>
      <c r="W7" s="128"/>
      <c r="X7" s="128"/>
      <c r="Y7" s="128"/>
      <c r="Z7" s="128"/>
      <c r="AA7" s="128"/>
      <c r="AB7" s="128"/>
      <c r="AC7" s="115" t="s">
        <v>567</v>
      </c>
      <c r="AD7" s="115" t="s">
        <v>568</v>
      </c>
      <c r="AE7" s="115" t="s">
        <v>569</v>
      </c>
      <c r="AF7" s="36" t="s">
        <v>553</v>
      </c>
      <c r="AG7" s="114"/>
    </row>
    <row r="8" spans="1:33" ht="14.25" customHeight="1" x14ac:dyDescent="0.25">
      <c r="A8" s="121"/>
      <c r="B8" s="124"/>
      <c r="C8" s="124"/>
      <c r="D8" s="124"/>
      <c r="E8" s="14" t="s">
        <v>9</v>
      </c>
      <c r="F8" s="15"/>
      <c r="G8" s="90"/>
      <c r="H8" s="15"/>
      <c r="I8" s="14"/>
      <c r="J8" s="15"/>
      <c r="K8" s="15"/>
      <c r="L8" s="15"/>
      <c r="M8" s="14"/>
      <c r="N8" s="15"/>
      <c r="O8" s="15"/>
      <c r="P8" s="15"/>
      <c r="Q8" s="14"/>
      <c r="R8" s="15"/>
      <c r="S8" s="15"/>
      <c r="T8" s="15"/>
      <c r="U8" s="15"/>
      <c r="V8" s="104" t="e">
        <f>4250000-#REF!</f>
        <v>#REF!</v>
      </c>
      <c r="AC8" s="15"/>
      <c r="AD8" s="15"/>
      <c r="AE8" s="15"/>
      <c r="AF8" s="36"/>
    </row>
    <row r="9" spans="1:33" ht="40.5" x14ac:dyDescent="0.25">
      <c r="A9" s="85" t="s">
        <v>551</v>
      </c>
      <c r="B9" s="16" t="s">
        <v>464</v>
      </c>
      <c r="C9" s="17"/>
      <c r="D9" s="18" t="s">
        <v>87</v>
      </c>
      <c r="E9" s="19">
        <f t="shared" ref="E9:E52" si="0">SUM(F9:H9)</f>
        <v>1044565</v>
      </c>
      <c r="F9" s="19">
        <f t="shared" ref="F9:H12" si="1">F13+F17+F131+F221</f>
        <v>1044565</v>
      </c>
      <c r="G9" s="19">
        <f t="shared" si="1"/>
        <v>0</v>
      </c>
      <c r="H9" s="19">
        <f t="shared" si="1"/>
        <v>0</v>
      </c>
      <c r="I9" s="19">
        <f t="shared" ref="I9:I52" si="2">SUM(J9:L9)</f>
        <v>1047242</v>
      </c>
      <c r="J9" s="19">
        <f t="shared" ref="J9:L10" si="3">J13+J17+J131+J221</f>
        <v>1047242</v>
      </c>
      <c r="K9" s="19">
        <f t="shared" si="3"/>
        <v>0</v>
      </c>
      <c r="L9" s="29">
        <f t="shared" si="3"/>
        <v>0</v>
      </c>
      <c r="M9" s="19">
        <f t="shared" ref="M9:M16" si="4">SUM(N9:O9)</f>
        <v>1108669</v>
      </c>
      <c r="N9" s="19">
        <f t="shared" ref="N9:P12" si="5">N13+N17+N131+N221</f>
        <v>1108669</v>
      </c>
      <c r="O9" s="19">
        <f t="shared" si="5"/>
        <v>0</v>
      </c>
      <c r="P9" s="19">
        <f t="shared" si="5"/>
        <v>5988</v>
      </c>
      <c r="Q9" s="19">
        <f t="shared" ref="Q9:Q52" si="6">SUM(R9:T9)</f>
        <v>1102287</v>
      </c>
      <c r="R9" s="19">
        <f t="shared" ref="R9:T12" si="7">R13+R17+R131+R221</f>
        <v>1096000</v>
      </c>
      <c r="S9" s="19">
        <f t="shared" si="7"/>
        <v>6287</v>
      </c>
      <c r="T9" s="19">
        <f t="shared" si="7"/>
        <v>0</v>
      </c>
      <c r="U9" s="19">
        <f>R9-F9</f>
        <v>51435</v>
      </c>
      <c r="V9" s="99">
        <v>1100000</v>
      </c>
      <c r="Z9" s="105">
        <v>1100000</v>
      </c>
      <c r="AA9" s="107">
        <f>Z9-F9</f>
        <v>55435</v>
      </c>
      <c r="AC9" s="19">
        <f t="shared" ref="AC9:AE12" si="8">AC13+AC17+AC131+AC221</f>
        <v>1140000.0108</v>
      </c>
      <c r="AD9" s="19">
        <f t="shared" si="8"/>
        <v>1150000.0152499999</v>
      </c>
      <c r="AE9" s="19">
        <f>AE13+AE17+AE131+AE221</f>
        <v>1220000.03010883</v>
      </c>
      <c r="AF9" s="36"/>
    </row>
    <row r="10" spans="1:33" s="5" customFormat="1" ht="20.25" x14ac:dyDescent="0.25">
      <c r="A10" s="13"/>
      <c r="B10" s="25"/>
      <c r="C10" s="26"/>
      <c r="D10" s="22" t="s">
        <v>151</v>
      </c>
      <c r="E10" s="52">
        <f t="shared" si="0"/>
        <v>3728</v>
      </c>
      <c r="F10" s="52">
        <f t="shared" si="1"/>
        <v>3728</v>
      </c>
      <c r="G10" s="52">
        <f t="shared" si="1"/>
        <v>0</v>
      </c>
      <c r="H10" s="52">
        <f t="shared" si="1"/>
        <v>0</v>
      </c>
      <c r="I10" s="52">
        <f t="shared" si="2"/>
        <v>3885</v>
      </c>
      <c r="J10" s="52">
        <f t="shared" si="3"/>
        <v>3885</v>
      </c>
      <c r="K10" s="52">
        <f t="shared" si="3"/>
        <v>0</v>
      </c>
      <c r="L10" s="29">
        <f t="shared" si="3"/>
        <v>0</v>
      </c>
      <c r="M10" s="52">
        <f t="shared" si="4"/>
        <v>3956</v>
      </c>
      <c r="N10" s="52">
        <f t="shared" si="5"/>
        <v>3956</v>
      </c>
      <c r="O10" s="52">
        <f t="shared" si="5"/>
        <v>0</v>
      </c>
      <c r="P10" s="52">
        <f t="shared" si="5"/>
        <v>0</v>
      </c>
      <c r="Q10" s="52">
        <f t="shared" si="6"/>
        <v>3956</v>
      </c>
      <c r="R10" s="52">
        <f t="shared" si="7"/>
        <v>3956</v>
      </c>
      <c r="S10" s="52">
        <f t="shared" si="7"/>
        <v>0</v>
      </c>
      <c r="T10" s="52">
        <f t="shared" si="7"/>
        <v>0</v>
      </c>
      <c r="U10" s="52"/>
      <c r="V10" s="101"/>
      <c r="AC10" s="52">
        <f t="shared" si="8"/>
        <v>3956</v>
      </c>
      <c r="AD10" s="52">
        <f t="shared" si="8"/>
        <v>3956</v>
      </c>
      <c r="AE10" s="52">
        <f t="shared" si="8"/>
        <v>3956</v>
      </c>
      <c r="AF10" s="36"/>
    </row>
    <row r="11" spans="1:33" s="5" customFormat="1" ht="20.25" x14ac:dyDescent="0.25">
      <c r="A11" s="13"/>
      <c r="B11" s="25"/>
      <c r="C11" s="26"/>
      <c r="D11" s="22" t="s">
        <v>152</v>
      </c>
      <c r="E11" s="29">
        <f t="shared" si="0"/>
        <v>0</v>
      </c>
      <c r="F11" s="29">
        <f t="shared" si="1"/>
        <v>0</v>
      </c>
      <c r="G11" s="29">
        <f t="shared" si="1"/>
        <v>0</v>
      </c>
      <c r="H11" s="29">
        <f t="shared" si="1"/>
        <v>0</v>
      </c>
      <c r="I11" s="29">
        <f t="shared" si="2"/>
        <v>0</v>
      </c>
      <c r="J11" s="29">
        <f>J15+J19+J133+J223</f>
        <v>0</v>
      </c>
      <c r="K11" s="29">
        <f>K15+K19+K133+K223</f>
        <v>0</v>
      </c>
      <c r="L11" s="79">
        <v>0</v>
      </c>
      <c r="M11" s="27">
        <f t="shared" si="4"/>
        <v>0</v>
      </c>
      <c r="N11" s="29">
        <f t="shared" si="5"/>
        <v>0</v>
      </c>
      <c r="O11" s="29">
        <f t="shared" si="5"/>
        <v>0</v>
      </c>
      <c r="P11" s="29">
        <f t="shared" si="5"/>
        <v>0</v>
      </c>
      <c r="Q11" s="29">
        <f t="shared" si="6"/>
        <v>0</v>
      </c>
      <c r="R11" s="29">
        <f t="shared" si="7"/>
        <v>0</v>
      </c>
      <c r="S11" s="29">
        <f t="shared" si="7"/>
        <v>0</v>
      </c>
      <c r="T11" s="29">
        <f t="shared" si="7"/>
        <v>0</v>
      </c>
      <c r="U11" s="27"/>
      <c r="V11" s="101"/>
      <c r="AC11" s="29">
        <f t="shared" si="8"/>
        <v>0</v>
      </c>
      <c r="AD11" s="29">
        <f t="shared" si="8"/>
        <v>0</v>
      </c>
      <c r="AE11" s="29">
        <f t="shared" si="8"/>
        <v>0</v>
      </c>
      <c r="AF11" s="36"/>
    </row>
    <row r="12" spans="1:33" s="5" customFormat="1" ht="20.25" x14ac:dyDescent="0.25">
      <c r="A12" s="13"/>
      <c r="B12" s="25"/>
      <c r="C12" s="26"/>
      <c r="D12" s="22" t="s">
        <v>153</v>
      </c>
      <c r="E12" s="29">
        <f t="shared" si="0"/>
        <v>3728</v>
      </c>
      <c r="F12" s="29">
        <f t="shared" si="1"/>
        <v>3728</v>
      </c>
      <c r="G12" s="29">
        <f t="shared" si="1"/>
        <v>0</v>
      </c>
      <c r="H12" s="29">
        <f t="shared" si="1"/>
        <v>0</v>
      </c>
      <c r="I12" s="29">
        <f t="shared" si="2"/>
        <v>3885</v>
      </c>
      <c r="J12" s="29">
        <f>J16+J20+J134+J224</f>
        <v>3885</v>
      </c>
      <c r="K12" s="29">
        <f>K16+K20+K134+K224</f>
        <v>0</v>
      </c>
      <c r="L12" s="36">
        <f>SUM(L13:L14)</f>
        <v>0</v>
      </c>
      <c r="M12" s="27">
        <f t="shared" si="4"/>
        <v>3956</v>
      </c>
      <c r="N12" s="29">
        <f t="shared" si="5"/>
        <v>3956</v>
      </c>
      <c r="O12" s="29">
        <f t="shared" si="5"/>
        <v>0</v>
      </c>
      <c r="P12" s="29">
        <f t="shared" si="5"/>
        <v>0</v>
      </c>
      <c r="Q12" s="29">
        <f t="shared" si="6"/>
        <v>3956</v>
      </c>
      <c r="R12" s="29">
        <f t="shared" si="7"/>
        <v>3956</v>
      </c>
      <c r="S12" s="29">
        <f t="shared" si="7"/>
        <v>0</v>
      </c>
      <c r="T12" s="29">
        <f t="shared" si="7"/>
        <v>0</v>
      </c>
      <c r="U12" s="27"/>
      <c r="V12" s="101"/>
      <c r="AC12" s="29">
        <f t="shared" si="8"/>
        <v>3956</v>
      </c>
      <c r="AD12" s="29">
        <f t="shared" si="8"/>
        <v>3956</v>
      </c>
      <c r="AE12" s="29">
        <f t="shared" si="8"/>
        <v>3956</v>
      </c>
      <c r="AF12" s="36"/>
    </row>
    <row r="13" spans="1:33" ht="36" x14ac:dyDescent="0.25">
      <c r="B13" s="30" t="s">
        <v>465</v>
      </c>
      <c r="C13" s="31"/>
      <c r="D13" s="53" t="s">
        <v>89</v>
      </c>
      <c r="E13" s="32">
        <f t="shared" si="0"/>
        <v>754000</v>
      </c>
      <c r="F13" s="33">
        <v>754000</v>
      </c>
      <c r="G13" s="33">
        <v>0</v>
      </c>
      <c r="H13" s="33">
        <v>0</v>
      </c>
      <c r="I13" s="32">
        <f t="shared" si="2"/>
        <v>754000</v>
      </c>
      <c r="J13" s="33">
        <v>754000</v>
      </c>
      <c r="K13" s="33">
        <v>0</v>
      </c>
      <c r="L13" s="37">
        <v>0</v>
      </c>
      <c r="M13" s="32">
        <f t="shared" si="4"/>
        <v>780000</v>
      </c>
      <c r="N13" s="33">
        <v>780000</v>
      </c>
      <c r="O13" s="33">
        <v>0</v>
      </c>
      <c r="P13" s="33">
        <v>0</v>
      </c>
      <c r="Q13" s="32">
        <f t="shared" si="6"/>
        <v>775036</v>
      </c>
      <c r="R13" s="33">
        <v>775036</v>
      </c>
      <c r="S13" s="33">
        <v>0</v>
      </c>
      <c r="T13" s="33">
        <v>0</v>
      </c>
      <c r="U13" s="32">
        <f>R13-F13</f>
        <v>21036</v>
      </c>
      <c r="AC13" s="33">
        <v>780000</v>
      </c>
      <c r="AD13" s="33">
        <v>780000</v>
      </c>
      <c r="AE13" s="33">
        <v>822000</v>
      </c>
      <c r="AF13" s="113" t="s">
        <v>554</v>
      </c>
    </row>
    <row r="14" spans="1:33" ht="18" x14ac:dyDescent="0.25">
      <c r="B14" s="41"/>
      <c r="C14" s="42"/>
      <c r="D14" s="43" t="s">
        <v>151</v>
      </c>
      <c r="E14" s="36">
        <f t="shared" si="0"/>
        <v>315</v>
      </c>
      <c r="F14" s="36">
        <f t="shared" ref="F14:K14" si="9">SUM(F15:F16)</f>
        <v>315</v>
      </c>
      <c r="G14" s="36">
        <f t="shared" si="9"/>
        <v>0</v>
      </c>
      <c r="H14" s="36">
        <f t="shared" si="9"/>
        <v>0</v>
      </c>
      <c r="I14" s="36">
        <f t="shared" si="2"/>
        <v>320</v>
      </c>
      <c r="J14" s="36">
        <f t="shared" si="9"/>
        <v>320</v>
      </c>
      <c r="K14" s="36">
        <f t="shared" si="9"/>
        <v>0</v>
      </c>
      <c r="L14" s="37">
        <v>0</v>
      </c>
      <c r="M14" s="36">
        <f t="shared" si="4"/>
        <v>320</v>
      </c>
      <c r="N14" s="36">
        <f>SUM(N15:N16)</f>
        <v>320</v>
      </c>
      <c r="O14" s="36">
        <f>SUM(O15:O16)</f>
        <v>0</v>
      </c>
      <c r="P14" s="36">
        <f>SUM(P15:P16)</f>
        <v>0</v>
      </c>
      <c r="Q14" s="36">
        <f t="shared" si="6"/>
        <v>320</v>
      </c>
      <c r="R14" s="36">
        <f>SUM(R15:R16)</f>
        <v>320</v>
      </c>
      <c r="S14" s="36">
        <f>SUM(S15:S16)</f>
        <v>0</v>
      </c>
      <c r="T14" s="36">
        <f>SUM(T15:T16)</f>
        <v>0</v>
      </c>
      <c r="U14" s="36"/>
      <c r="Z14" s="106">
        <f>Z9-R9</f>
        <v>4000</v>
      </c>
      <c r="AC14" s="36">
        <f>SUM(AC15:AC16)</f>
        <v>320</v>
      </c>
      <c r="AD14" s="36">
        <f>SUM(AD15:AD16)</f>
        <v>320</v>
      </c>
      <c r="AE14" s="36">
        <f>SUM(AE15:AE16)</f>
        <v>320</v>
      </c>
      <c r="AF14" s="36"/>
    </row>
    <row r="15" spans="1:33" ht="18" x14ac:dyDescent="0.25">
      <c r="B15" s="41"/>
      <c r="C15" s="42"/>
      <c r="D15" s="44" t="s">
        <v>335</v>
      </c>
      <c r="E15" s="37">
        <f t="shared" si="0"/>
        <v>0</v>
      </c>
      <c r="F15" s="37">
        <v>0</v>
      </c>
      <c r="G15" s="37">
        <v>0</v>
      </c>
      <c r="H15" s="37">
        <v>0</v>
      </c>
      <c r="I15" s="37">
        <f t="shared" si="2"/>
        <v>0</v>
      </c>
      <c r="J15" s="37">
        <v>0</v>
      </c>
      <c r="K15" s="37">
        <v>0</v>
      </c>
      <c r="L15" s="79">
        <f>L19+L30+L42+L51+L61+L67+L79+L87+L97+L108+L121</f>
        <v>0</v>
      </c>
      <c r="M15" s="36">
        <f t="shared" si="4"/>
        <v>0</v>
      </c>
      <c r="N15" s="37">
        <v>0</v>
      </c>
      <c r="O15" s="37">
        <v>0</v>
      </c>
      <c r="P15" s="37">
        <v>0</v>
      </c>
      <c r="Q15" s="37">
        <f t="shared" si="6"/>
        <v>0</v>
      </c>
      <c r="R15" s="37">
        <v>0</v>
      </c>
      <c r="S15" s="37">
        <v>0</v>
      </c>
      <c r="T15" s="37">
        <v>0</v>
      </c>
      <c r="U15" s="36"/>
      <c r="AC15" s="37">
        <v>0</v>
      </c>
      <c r="AD15" s="37">
        <v>0</v>
      </c>
      <c r="AE15" s="37">
        <v>0</v>
      </c>
      <c r="AF15" s="36"/>
    </row>
    <row r="16" spans="1:33" ht="18" x14ac:dyDescent="0.25">
      <c r="B16" s="41"/>
      <c r="C16" s="42"/>
      <c r="D16" s="44" t="s">
        <v>155</v>
      </c>
      <c r="E16" s="37">
        <f t="shared" si="0"/>
        <v>315</v>
      </c>
      <c r="F16" s="37">
        <v>315</v>
      </c>
      <c r="G16" s="37">
        <v>0</v>
      </c>
      <c r="H16" s="37">
        <v>0</v>
      </c>
      <c r="I16" s="37" t="e">
        <f t="shared" si="2"/>
        <v>#REF!</v>
      </c>
      <c r="J16" s="37">
        <v>320</v>
      </c>
      <c r="K16" s="37">
        <v>0</v>
      </c>
      <c r="L16" s="36" t="e">
        <f>L20+L31+L43+L52+L62+L68+#REF!+L88+L98+L109+L122</f>
        <v>#REF!</v>
      </c>
      <c r="M16" s="36">
        <f t="shared" si="4"/>
        <v>320</v>
      </c>
      <c r="N16" s="37">
        <v>320</v>
      </c>
      <c r="O16" s="37">
        <v>0</v>
      </c>
      <c r="P16" s="37">
        <v>0</v>
      </c>
      <c r="Q16" s="37">
        <f t="shared" si="6"/>
        <v>320</v>
      </c>
      <c r="R16" s="37">
        <v>320</v>
      </c>
      <c r="S16" s="37">
        <v>0</v>
      </c>
      <c r="T16" s="37">
        <v>0</v>
      </c>
      <c r="U16" s="36"/>
      <c r="AC16" s="37">
        <v>320</v>
      </c>
      <c r="AD16" s="37">
        <v>320</v>
      </c>
      <c r="AE16" s="37">
        <v>320</v>
      </c>
      <c r="AF16" s="36"/>
    </row>
    <row r="17" spans="1:32" ht="17.25" x14ac:dyDescent="0.25">
      <c r="B17" s="54" t="s">
        <v>466</v>
      </c>
      <c r="C17" s="55"/>
      <c r="D17" s="56" t="s">
        <v>31</v>
      </c>
      <c r="E17" s="57">
        <f t="shared" si="0"/>
        <v>89400</v>
      </c>
      <c r="F17" s="58">
        <f t="shared" ref="F17:T17" si="10">F21+F33+F44+F53+F63+F69+F80+F89+F99+F110+F123</f>
        <v>89400</v>
      </c>
      <c r="G17" s="58">
        <f t="shared" si="10"/>
        <v>0</v>
      </c>
      <c r="H17" s="58">
        <f t="shared" si="10"/>
        <v>0</v>
      </c>
      <c r="I17" s="58">
        <f t="shared" si="10"/>
        <v>88642</v>
      </c>
      <c r="J17" s="58">
        <f t="shared" si="10"/>
        <v>88642</v>
      </c>
      <c r="K17" s="58">
        <f t="shared" si="10"/>
        <v>0</v>
      </c>
      <c r="L17" s="37">
        <f t="shared" si="10"/>
        <v>0</v>
      </c>
      <c r="M17" s="57">
        <f t="shared" si="10"/>
        <v>112948</v>
      </c>
      <c r="N17" s="58">
        <f t="shared" si="10"/>
        <v>112948</v>
      </c>
      <c r="O17" s="58">
        <f t="shared" si="10"/>
        <v>0</v>
      </c>
      <c r="P17" s="58">
        <f t="shared" si="10"/>
        <v>5988</v>
      </c>
      <c r="Q17" s="58">
        <f t="shared" si="10"/>
        <v>110546</v>
      </c>
      <c r="R17" s="58">
        <f t="shared" si="10"/>
        <v>104259</v>
      </c>
      <c r="S17" s="58">
        <f t="shared" si="10"/>
        <v>6287</v>
      </c>
      <c r="T17" s="58">
        <f t="shared" si="10"/>
        <v>0</v>
      </c>
      <c r="U17" s="57">
        <f>R17-F17</f>
        <v>14859</v>
      </c>
      <c r="AC17" s="58">
        <f t="shared" ref="AC17:AE20" si="11">AC21+AC33+AC44+AC53+AC63+AC69+AC80+AC89+AC99+AC110+AC123</f>
        <v>126960.0108</v>
      </c>
      <c r="AD17" s="58">
        <f t="shared" si="11"/>
        <v>130579.01525</v>
      </c>
      <c r="AE17" s="58">
        <f t="shared" si="11"/>
        <v>139825.03010882999</v>
      </c>
      <c r="AF17" s="36"/>
    </row>
    <row r="18" spans="1:32" ht="18" x14ac:dyDescent="0.25">
      <c r="B18" s="41"/>
      <c r="C18" s="42"/>
      <c r="D18" s="43" t="s">
        <v>151</v>
      </c>
      <c r="E18" s="36">
        <f t="shared" si="0"/>
        <v>119</v>
      </c>
      <c r="F18" s="36">
        <f t="shared" ref="F18:T18" si="12">F22+F34+F45+F54+F64+F70+F81+F90+F100+F111+F124</f>
        <v>119</v>
      </c>
      <c r="G18" s="36">
        <f t="shared" si="12"/>
        <v>0</v>
      </c>
      <c r="H18" s="36">
        <f t="shared" si="12"/>
        <v>0</v>
      </c>
      <c r="I18" s="36">
        <f t="shared" si="12"/>
        <v>129</v>
      </c>
      <c r="J18" s="36">
        <f t="shared" si="12"/>
        <v>129</v>
      </c>
      <c r="K18" s="36">
        <f t="shared" si="12"/>
        <v>0</v>
      </c>
      <c r="L18" s="59">
        <f t="shared" si="12"/>
        <v>0</v>
      </c>
      <c r="M18" s="36">
        <f t="shared" si="12"/>
        <v>131</v>
      </c>
      <c r="N18" s="36">
        <f t="shared" si="12"/>
        <v>131</v>
      </c>
      <c r="O18" s="36">
        <f t="shared" si="12"/>
        <v>0</v>
      </c>
      <c r="P18" s="36">
        <f t="shared" si="12"/>
        <v>0</v>
      </c>
      <c r="Q18" s="36">
        <f t="shared" si="12"/>
        <v>131</v>
      </c>
      <c r="R18" s="36">
        <f t="shared" si="12"/>
        <v>131</v>
      </c>
      <c r="S18" s="36">
        <f t="shared" si="12"/>
        <v>0</v>
      </c>
      <c r="T18" s="36">
        <f t="shared" si="12"/>
        <v>0</v>
      </c>
      <c r="U18" s="36"/>
      <c r="AC18" s="36">
        <f t="shared" si="11"/>
        <v>131</v>
      </c>
      <c r="AD18" s="36">
        <f t="shared" si="11"/>
        <v>131</v>
      </c>
      <c r="AE18" s="36">
        <f t="shared" si="11"/>
        <v>131</v>
      </c>
      <c r="AF18" s="36"/>
    </row>
    <row r="19" spans="1:32" ht="18" x14ac:dyDescent="0.25">
      <c r="B19" s="41"/>
      <c r="C19" s="42"/>
      <c r="D19" s="44" t="s">
        <v>335</v>
      </c>
      <c r="E19" s="37">
        <f t="shared" si="0"/>
        <v>0</v>
      </c>
      <c r="F19" s="37">
        <f t="shared" ref="F19:K20" si="13">F23+F35+F46+F55+F65+F71+F82+F91+F101+F112+F125</f>
        <v>0</v>
      </c>
      <c r="G19" s="37">
        <f t="shared" si="13"/>
        <v>0</v>
      </c>
      <c r="H19" s="37">
        <f t="shared" si="13"/>
        <v>0</v>
      </c>
      <c r="I19" s="37">
        <f t="shared" si="13"/>
        <v>0</v>
      </c>
      <c r="J19" s="37">
        <f t="shared" si="13"/>
        <v>0</v>
      </c>
      <c r="K19" s="37">
        <f t="shared" si="13"/>
        <v>0</v>
      </c>
      <c r="L19" s="79">
        <f>SUM(L23:L27)</f>
        <v>0</v>
      </c>
      <c r="M19" s="36">
        <f t="shared" ref="M19:T20" si="14">M23+M35+M46+M55+M65+M71+M82+M91+M101+M112+M125</f>
        <v>0</v>
      </c>
      <c r="N19" s="37">
        <f t="shared" si="14"/>
        <v>0</v>
      </c>
      <c r="O19" s="37">
        <f t="shared" si="14"/>
        <v>0</v>
      </c>
      <c r="P19" s="37">
        <f t="shared" si="14"/>
        <v>0</v>
      </c>
      <c r="Q19" s="37">
        <f t="shared" si="14"/>
        <v>0</v>
      </c>
      <c r="R19" s="37">
        <f t="shared" si="14"/>
        <v>0</v>
      </c>
      <c r="S19" s="37">
        <f t="shared" si="14"/>
        <v>0</v>
      </c>
      <c r="T19" s="37">
        <f t="shared" si="14"/>
        <v>0</v>
      </c>
      <c r="U19" s="36"/>
      <c r="AC19" s="37">
        <f t="shared" si="11"/>
        <v>0</v>
      </c>
      <c r="AD19" s="37">
        <f t="shared" si="11"/>
        <v>0</v>
      </c>
      <c r="AE19" s="37">
        <f t="shared" si="11"/>
        <v>0</v>
      </c>
      <c r="AF19" s="36"/>
    </row>
    <row r="20" spans="1:32" ht="18" x14ac:dyDescent="0.25">
      <c r="B20" s="41"/>
      <c r="C20" s="42"/>
      <c r="D20" s="44" t="s">
        <v>155</v>
      </c>
      <c r="E20" s="59">
        <f t="shared" si="0"/>
        <v>119</v>
      </c>
      <c r="F20" s="59">
        <f t="shared" si="13"/>
        <v>119</v>
      </c>
      <c r="G20" s="59">
        <f t="shared" si="13"/>
        <v>0</v>
      </c>
      <c r="H20" s="59">
        <f t="shared" si="13"/>
        <v>0</v>
      </c>
      <c r="I20" s="59">
        <f t="shared" si="13"/>
        <v>129</v>
      </c>
      <c r="J20" s="59">
        <f t="shared" si="13"/>
        <v>129</v>
      </c>
      <c r="K20" s="59">
        <f t="shared" si="13"/>
        <v>0</v>
      </c>
      <c r="L20" s="36">
        <f>SUM(L21:L22)</f>
        <v>0</v>
      </c>
      <c r="M20" s="61">
        <f t="shared" si="14"/>
        <v>131</v>
      </c>
      <c r="N20" s="59">
        <f t="shared" si="14"/>
        <v>131</v>
      </c>
      <c r="O20" s="59">
        <f t="shared" si="14"/>
        <v>0</v>
      </c>
      <c r="P20" s="59">
        <f t="shared" si="14"/>
        <v>0</v>
      </c>
      <c r="Q20" s="59">
        <f t="shared" si="14"/>
        <v>131</v>
      </c>
      <c r="R20" s="59">
        <f t="shared" si="14"/>
        <v>131</v>
      </c>
      <c r="S20" s="59">
        <f t="shared" si="14"/>
        <v>0</v>
      </c>
      <c r="T20" s="59">
        <f t="shared" si="14"/>
        <v>0</v>
      </c>
      <c r="U20" s="61"/>
      <c r="AC20" s="59">
        <f t="shared" si="11"/>
        <v>131</v>
      </c>
      <c r="AD20" s="59">
        <f t="shared" si="11"/>
        <v>131</v>
      </c>
      <c r="AE20" s="59">
        <f t="shared" si="11"/>
        <v>131</v>
      </c>
      <c r="AF20" s="36"/>
    </row>
    <row r="21" spans="1:32" ht="36" x14ac:dyDescent="0.25">
      <c r="B21" s="30" t="s">
        <v>467</v>
      </c>
      <c r="C21" s="31"/>
      <c r="D21" s="53" t="s">
        <v>92</v>
      </c>
      <c r="E21" s="32">
        <f t="shared" si="0"/>
        <v>1800</v>
      </c>
      <c r="F21" s="33">
        <f>F25+F26+F27+F28+F29+F30+F31</f>
        <v>1800</v>
      </c>
      <c r="G21" s="33">
        <f>G25+G26+G27+G28+G29+G30+G31</f>
        <v>0</v>
      </c>
      <c r="H21" s="33">
        <f>H25+H26+H27+H28+H29+H30+H31</f>
        <v>0</v>
      </c>
      <c r="I21" s="32">
        <f t="shared" si="2"/>
        <v>1800</v>
      </c>
      <c r="J21" s="33">
        <f>J25+J26+J27+J28+J29+J30+J31</f>
        <v>1800</v>
      </c>
      <c r="K21" s="33">
        <f>SUM(K25:K29)</f>
        <v>0</v>
      </c>
      <c r="L21" s="37">
        <v>0</v>
      </c>
      <c r="M21" s="32">
        <f t="shared" ref="M21:M54" si="15">SUM(N21:O21)</f>
        <v>1800</v>
      </c>
      <c r="N21" s="33">
        <f>N25+N26+N27+N28+N29+N30+N31</f>
        <v>1800</v>
      </c>
      <c r="O21" s="33">
        <f>SUM(O25:O29)</f>
        <v>0</v>
      </c>
      <c r="P21" s="33">
        <f>SUM(P25:P29)</f>
        <v>0</v>
      </c>
      <c r="Q21" s="32">
        <f t="shared" si="6"/>
        <v>4400</v>
      </c>
      <c r="R21" s="33">
        <f>R25+R26+R27+R28+R29+R30+R31+R32</f>
        <v>4400</v>
      </c>
      <c r="S21" s="33">
        <f>SUM(S25:S29)</f>
        <v>0</v>
      </c>
      <c r="T21" s="33">
        <f>SUM(T25:T29)</f>
        <v>0</v>
      </c>
      <c r="U21" s="32">
        <f>R21-F21</f>
        <v>2600</v>
      </c>
      <c r="AC21" s="33">
        <f>AC25+AC26+AC27+AC28+AC29+AC30+AC31+AC32</f>
        <v>4600</v>
      </c>
      <c r="AD21" s="33">
        <f>AD25+AD26+AD27+AD28+AD29+AD30+AD31+AD32</f>
        <v>4600</v>
      </c>
      <c r="AE21" s="33">
        <f>AE25+AE26+AE27+AE28+AE29+AE30+AE31+AE32</f>
        <v>4950</v>
      </c>
      <c r="AF21" s="36"/>
    </row>
    <row r="22" spans="1:32" ht="18" x14ac:dyDescent="0.25">
      <c r="B22" s="41"/>
      <c r="C22" s="42"/>
      <c r="D22" s="43" t="s">
        <v>151</v>
      </c>
      <c r="E22" s="36">
        <f t="shared" si="0"/>
        <v>2</v>
      </c>
      <c r="F22" s="36">
        <f>SUM(F23:F24)</f>
        <v>2</v>
      </c>
      <c r="G22" s="36">
        <f>SUM(G23:G24)</f>
        <v>0</v>
      </c>
      <c r="H22" s="36">
        <f>SUM(H23:H24)</f>
        <v>0</v>
      </c>
      <c r="I22" s="36">
        <f t="shared" si="2"/>
        <v>12</v>
      </c>
      <c r="J22" s="36">
        <f>SUM(J23:J24)</f>
        <v>12</v>
      </c>
      <c r="K22" s="36">
        <f>SUM(K23:K24)</f>
        <v>0</v>
      </c>
      <c r="L22" s="37">
        <v>0</v>
      </c>
      <c r="M22" s="36">
        <f t="shared" si="15"/>
        <v>12</v>
      </c>
      <c r="N22" s="36">
        <f>SUM(N23:N24)</f>
        <v>12</v>
      </c>
      <c r="O22" s="36">
        <f>SUM(O23:O24)</f>
        <v>0</v>
      </c>
      <c r="P22" s="36">
        <f>SUM(P23:P24)</f>
        <v>0</v>
      </c>
      <c r="Q22" s="36">
        <f t="shared" si="6"/>
        <v>12</v>
      </c>
      <c r="R22" s="36">
        <f>SUM(R23:R24)</f>
        <v>12</v>
      </c>
      <c r="S22" s="36">
        <f>SUM(S23:S24)</f>
        <v>0</v>
      </c>
      <c r="T22" s="36">
        <f>SUM(T23:T24)</f>
        <v>0</v>
      </c>
      <c r="U22" s="36"/>
      <c r="AC22" s="36">
        <f>SUM(AC23:AC24)</f>
        <v>12</v>
      </c>
      <c r="AD22" s="36">
        <f>SUM(AD23:AD24)</f>
        <v>12</v>
      </c>
      <c r="AE22" s="36">
        <f>SUM(AE23:AE24)</f>
        <v>12</v>
      </c>
      <c r="AF22" s="135" t="s">
        <v>572</v>
      </c>
    </row>
    <row r="23" spans="1:32" ht="18" x14ac:dyDescent="0.25">
      <c r="B23" s="41"/>
      <c r="C23" s="42"/>
      <c r="D23" s="44" t="s">
        <v>335</v>
      </c>
      <c r="E23" s="37">
        <f t="shared" si="0"/>
        <v>0</v>
      </c>
      <c r="F23" s="37">
        <v>0</v>
      </c>
      <c r="G23" s="37">
        <v>0</v>
      </c>
      <c r="H23" s="37">
        <v>0</v>
      </c>
      <c r="I23" s="37">
        <f t="shared" si="2"/>
        <v>0</v>
      </c>
      <c r="J23" s="37">
        <v>0</v>
      </c>
      <c r="K23" s="37">
        <v>0</v>
      </c>
      <c r="L23" s="37">
        <v>0</v>
      </c>
      <c r="M23" s="36">
        <f t="shared" si="15"/>
        <v>0</v>
      </c>
      <c r="N23" s="37">
        <v>0</v>
      </c>
      <c r="O23" s="37">
        <v>0</v>
      </c>
      <c r="P23" s="37">
        <v>0</v>
      </c>
      <c r="Q23" s="37">
        <f t="shared" si="6"/>
        <v>0</v>
      </c>
      <c r="R23" s="37">
        <v>0</v>
      </c>
      <c r="S23" s="37">
        <v>0</v>
      </c>
      <c r="T23" s="37">
        <v>0</v>
      </c>
      <c r="U23" s="36"/>
      <c r="AC23" s="37">
        <v>0</v>
      </c>
      <c r="AD23" s="37">
        <v>0</v>
      </c>
      <c r="AE23" s="37">
        <v>0</v>
      </c>
      <c r="AF23" s="136"/>
    </row>
    <row r="24" spans="1:32" ht="18" x14ac:dyDescent="0.25">
      <c r="B24" s="41"/>
      <c r="C24" s="42"/>
      <c r="D24" s="44" t="s">
        <v>155</v>
      </c>
      <c r="E24" s="36">
        <f t="shared" si="0"/>
        <v>2</v>
      </c>
      <c r="F24" s="37">
        <v>2</v>
      </c>
      <c r="G24" s="37">
        <v>0</v>
      </c>
      <c r="H24" s="37">
        <v>0</v>
      </c>
      <c r="I24" s="36">
        <f t="shared" si="2"/>
        <v>12</v>
      </c>
      <c r="J24" s="37">
        <v>12</v>
      </c>
      <c r="K24" s="37">
        <v>0</v>
      </c>
      <c r="L24" s="37">
        <v>0</v>
      </c>
      <c r="M24" s="36">
        <f t="shared" si="15"/>
        <v>12</v>
      </c>
      <c r="N24" s="37">
        <v>12</v>
      </c>
      <c r="O24" s="37">
        <v>0</v>
      </c>
      <c r="P24" s="37">
        <v>0</v>
      </c>
      <c r="Q24" s="36">
        <f t="shared" si="6"/>
        <v>12</v>
      </c>
      <c r="R24" s="37">
        <v>12</v>
      </c>
      <c r="S24" s="37">
        <v>0</v>
      </c>
      <c r="T24" s="37">
        <v>0</v>
      </c>
      <c r="U24" s="36"/>
      <c r="AC24" s="37">
        <v>12</v>
      </c>
      <c r="AD24" s="37">
        <v>12</v>
      </c>
      <c r="AE24" s="37">
        <v>12</v>
      </c>
      <c r="AF24" s="136"/>
    </row>
    <row r="25" spans="1:32" ht="15.75" x14ac:dyDescent="0.25">
      <c r="B25" s="38"/>
      <c r="C25" s="34" t="s">
        <v>157</v>
      </c>
      <c r="D25" s="39" t="s">
        <v>158</v>
      </c>
      <c r="E25" s="40">
        <f t="shared" si="0"/>
        <v>920</v>
      </c>
      <c r="F25" s="45">
        <v>920</v>
      </c>
      <c r="G25" s="37">
        <v>0</v>
      </c>
      <c r="H25" s="37">
        <v>0</v>
      </c>
      <c r="I25" s="40">
        <f t="shared" si="2"/>
        <v>920</v>
      </c>
      <c r="J25" s="45">
        <v>920</v>
      </c>
      <c r="K25" s="37">
        <v>0</v>
      </c>
      <c r="L25" s="37">
        <v>0</v>
      </c>
      <c r="M25" s="40">
        <f t="shared" si="15"/>
        <v>920</v>
      </c>
      <c r="N25" s="45">
        <v>920</v>
      </c>
      <c r="O25" s="37">
        <v>0</v>
      </c>
      <c r="P25" s="37">
        <v>0</v>
      </c>
      <c r="Q25" s="40">
        <f t="shared" si="6"/>
        <v>920</v>
      </c>
      <c r="R25" s="45">
        <v>920</v>
      </c>
      <c r="S25" s="37">
        <v>0</v>
      </c>
      <c r="T25" s="37">
        <v>0</v>
      </c>
      <c r="U25" s="40"/>
      <c r="AC25" s="37">
        <v>1060</v>
      </c>
      <c r="AD25" s="37">
        <v>1060</v>
      </c>
      <c r="AE25" s="45">
        <v>1220</v>
      </c>
      <c r="AF25" s="136"/>
    </row>
    <row r="26" spans="1:32" ht="15.75" x14ac:dyDescent="0.25">
      <c r="B26" s="38"/>
      <c r="C26" s="34" t="s">
        <v>159</v>
      </c>
      <c r="D26" s="39" t="s">
        <v>328</v>
      </c>
      <c r="E26" s="40">
        <f t="shared" si="0"/>
        <v>33</v>
      </c>
      <c r="F26" s="45">
        <v>33</v>
      </c>
      <c r="G26" s="37">
        <v>0</v>
      </c>
      <c r="H26" s="37">
        <v>0</v>
      </c>
      <c r="I26" s="40">
        <f t="shared" si="2"/>
        <v>33</v>
      </c>
      <c r="J26" s="45">
        <v>33</v>
      </c>
      <c r="K26" s="37">
        <v>0</v>
      </c>
      <c r="L26" s="37">
        <v>0</v>
      </c>
      <c r="M26" s="40">
        <f t="shared" si="15"/>
        <v>33</v>
      </c>
      <c r="N26" s="45">
        <v>33</v>
      </c>
      <c r="O26" s="37">
        <v>0</v>
      </c>
      <c r="P26" s="37">
        <v>0</v>
      </c>
      <c r="Q26" s="40">
        <f t="shared" si="6"/>
        <v>33</v>
      </c>
      <c r="R26" s="45">
        <v>33</v>
      </c>
      <c r="S26" s="37">
        <v>0</v>
      </c>
      <c r="T26" s="37">
        <v>0</v>
      </c>
      <c r="U26" s="40"/>
      <c r="AC26" s="37">
        <v>33</v>
      </c>
      <c r="AD26" s="37">
        <v>33</v>
      </c>
      <c r="AE26" s="45">
        <v>35</v>
      </c>
      <c r="AF26" s="136"/>
    </row>
    <row r="27" spans="1:32" ht="45" x14ac:dyDescent="0.25">
      <c r="B27" s="38"/>
      <c r="C27" s="34" t="s">
        <v>160</v>
      </c>
      <c r="D27" s="39" t="s">
        <v>161</v>
      </c>
      <c r="E27" s="40">
        <f t="shared" si="0"/>
        <v>83</v>
      </c>
      <c r="F27" s="45">
        <v>83</v>
      </c>
      <c r="G27" s="37">
        <v>0</v>
      </c>
      <c r="H27" s="37">
        <v>0</v>
      </c>
      <c r="I27" s="40">
        <f t="shared" si="2"/>
        <v>83</v>
      </c>
      <c r="J27" s="45">
        <v>83</v>
      </c>
      <c r="K27" s="37">
        <v>0</v>
      </c>
      <c r="L27" s="37">
        <v>0</v>
      </c>
      <c r="M27" s="40">
        <f t="shared" si="15"/>
        <v>83</v>
      </c>
      <c r="N27" s="45">
        <v>83</v>
      </c>
      <c r="O27" s="37">
        <v>0</v>
      </c>
      <c r="P27" s="37">
        <v>0</v>
      </c>
      <c r="Q27" s="40">
        <f t="shared" si="6"/>
        <v>83</v>
      </c>
      <c r="R27" s="45">
        <v>83</v>
      </c>
      <c r="S27" s="37">
        <v>0</v>
      </c>
      <c r="T27" s="37">
        <v>0</v>
      </c>
      <c r="U27" s="40"/>
      <c r="AC27" s="37">
        <v>100</v>
      </c>
      <c r="AD27" s="37">
        <v>100</v>
      </c>
      <c r="AE27" s="45">
        <v>120</v>
      </c>
      <c r="AF27" s="136"/>
    </row>
    <row r="28" spans="1:32" ht="15.75" x14ac:dyDescent="0.25">
      <c r="B28" s="38"/>
      <c r="C28" s="34" t="s">
        <v>162</v>
      </c>
      <c r="D28" s="39" t="s">
        <v>163</v>
      </c>
      <c r="E28" s="40">
        <f t="shared" si="0"/>
        <v>345</v>
      </c>
      <c r="F28" s="45">
        <v>345</v>
      </c>
      <c r="G28" s="37">
        <v>0</v>
      </c>
      <c r="H28" s="37">
        <v>0</v>
      </c>
      <c r="I28" s="40">
        <f t="shared" si="2"/>
        <v>345</v>
      </c>
      <c r="J28" s="45">
        <v>345</v>
      </c>
      <c r="K28" s="37">
        <v>0</v>
      </c>
      <c r="L28" s="37">
        <v>0</v>
      </c>
      <c r="M28" s="40">
        <f t="shared" si="15"/>
        <v>345</v>
      </c>
      <c r="N28" s="45">
        <v>345</v>
      </c>
      <c r="O28" s="37">
        <v>0</v>
      </c>
      <c r="P28" s="37">
        <v>0</v>
      </c>
      <c r="Q28" s="40">
        <f t="shared" si="6"/>
        <v>345</v>
      </c>
      <c r="R28" s="45">
        <v>345</v>
      </c>
      <c r="S28" s="37">
        <v>0</v>
      </c>
      <c r="T28" s="37">
        <v>0</v>
      </c>
      <c r="U28" s="40"/>
      <c r="AC28" s="37">
        <v>380</v>
      </c>
      <c r="AD28" s="37">
        <v>380</v>
      </c>
      <c r="AE28" s="45">
        <v>440</v>
      </c>
      <c r="AF28" s="136"/>
    </row>
    <row r="29" spans="1:32" ht="15.75" x14ac:dyDescent="0.25">
      <c r="B29" s="38"/>
      <c r="C29" s="34" t="s">
        <v>468</v>
      </c>
      <c r="D29" s="39" t="s">
        <v>165</v>
      </c>
      <c r="E29" s="40">
        <f t="shared" si="0"/>
        <v>117</v>
      </c>
      <c r="F29" s="45">
        <v>117</v>
      </c>
      <c r="G29" s="37">
        <v>0</v>
      </c>
      <c r="H29" s="37">
        <v>0</v>
      </c>
      <c r="I29" s="40">
        <f t="shared" si="2"/>
        <v>117</v>
      </c>
      <c r="J29" s="45">
        <v>117</v>
      </c>
      <c r="K29" s="37">
        <v>0</v>
      </c>
      <c r="L29" s="37">
        <v>0</v>
      </c>
      <c r="M29" s="40">
        <f t="shared" si="15"/>
        <v>117</v>
      </c>
      <c r="N29" s="45">
        <v>117</v>
      </c>
      <c r="O29" s="37">
        <v>0</v>
      </c>
      <c r="P29" s="37">
        <v>0</v>
      </c>
      <c r="Q29" s="40">
        <f t="shared" si="6"/>
        <v>117</v>
      </c>
      <c r="R29" s="45">
        <v>117</v>
      </c>
      <c r="S29" s="37">
        <v>0</v>
      </c>
      <c r="T29" s="37">
        <v>0</v>
      </c>
      <c r="U29" s="40"/>
      <c r="AC29" s="37">
        <v>120</v>
      </c>
      <c r="AD29" s="37">
        <v>120</v>
      </c>
      <c r="AE29" s="45">
        <v>155</v>
      </c>
      <c r="AF29" s="136"/>
    </row>
    <row r="30" spans="1:32" ht="30" x14ac:dyDescent="0.25">
      <c r="B30" s="38"/>
      <c r="C30" s="34" t="s">
        <v>469</v>
      </c>
      <c r="D30" s="39" t="s">
        <v>340</v>
      </c>
      <c r="E30" s="40">
        <f t="shared" si="0"/>
        <v>202</v>
      </c>
      <c r="F30" s="45">
        <v>202</v>
      </c>
      <c r="G30" s="37">
        <v>0</v>
      </c>
      <c r="H30" s="37">
        <v>0</v>
      </c>
      <c r="I30" s="40">
        <f t="shared" si="2"/>
        <v>202</v>
      </c>
      <c r="J30" s="45">
        <v>202</v>
      </c>
      <c r="K30" s="37">
        <v>0</v>
      </c>
      <c r="L30" s="79">
        <f>SUM(L35:L39)</f>
        <v>0</v>
      </c>
      <c r="M30" s="40">
        <f t="shared" si="15"/>
        <v>202</v>
      </c>
      <c r="N30" s="45">
        <v>202</v>
      </c>
      <c r="O30" s="37">
        <v>0</v>
      </c>
      <c r="P30" s="37">
        <v>0</v>
      </c>
      <c r="Q30" s="40">
        <f t="shared" si="6"/>
        <v>202</v>
      </c>
      <c r="R30" s="45">
        <v>202</v>
      </c>
      <c r="S30" s="37">
        <v>0</v>
      </c>
      <c r="T30" s="37">
        <v>0</v>
      </c>
      <c r="U30" s="40"/>
      <c r="AC30" s="37">
        <v>202</v>
      </c>
      <c r="AD30" s="37">
        <v>202</v>
      </c>
      <c r="AE30" s="45">
        <v>250</v>
      </c>
      <c r="AF30" s="136"/>
    </row>
    <row r="31" spans="1:32" ht="30" x14ac:dyDescent="0.25">
      <c r="B31" s="38"/>
      <c r="C31" s="34" t="s">
        <v>470</v>
      </c>
      <c r="D31" s="39" t="s">
        <v>471</v>
      </c>
      <c r="E31" s="40">
        <f t="shared" si="0"/>
        <v>100</v>
      </c>
      <c r="F31" s="45">
        <v>100</v>
      </c>
      <c r="G31" s="37">
        <v>0</v>
      </c>
      <c r="H31" s="37">
        <v>0</v>
      </c>
      <c r="I31" s="40">
        <f t="shared" si="2"/>
        <v>100</v>
      </c>
      <c r="J31" s="45">
        <v>100</v>
      </c>
      <c r="K31" s="37">
        <v>0</v>
      </c>
      <c r="L31" s="36">
        <f>SUM(L33:L34)</f>
        <v>0</v>
      </c>
      <c r="M31" s="40">
        <f t="shared" si="15"/>
        <v>100</v>
      </c>
      <c r="N31" s="45">
        <v>100</v>
      </c>
      <c r="O31" s="37">
        <v>0</v>
      </c>
      <c r="P31" s="37">
        <v>0</v>
      </c>
      <c r="Q31" s="40">
        <f t="shared" si="6"/>
        <v>100</v>
      </c>
      <c r="R31" s="45">
        <v>100</v>
      </c>
      <c r="S31" s="37">
        <v>0</v>
      </c>
      <c r="T31" s="37">
        <v>0</v>
      </c>
      <c r="U31" s="40"/>
      <c r="AC31" s="37">
        <v>105</v>
      </c>
      <c r="AD31" s="37">
        <v>105</v>
      </c>
      <c r="AE31" s="45">
        <v>130</v>
      </c>
      <c r="AF31" s="136"/>
    </row>
    <row r="32" spans="1:32" ht="36" customHeight="1" x14ac:dyDescent="0.25">
      <c r="A32" s="116"/>
      <c r="B32" s="38"/>
      <c r="C32" s="34" t="s">
        <v>570</v>
      </c>
      <c r="D32" s="39" t="s">
        <v>571</v>
      </c>
      <c r="E32" s="40"/>
      <c r="F32" s="45">
        <v>0</v>
      </c>
      <c r="G32" s="37"/>
      <c r="H32" s="37"/>
      <c r="I32" s="40"/>
      <c r="J32" s="45">
        <v>0</v>
      </c>
      <c r="K32" s="37"/>
      <c r="L32" s="36"/>
      <c r="M32" s="40"/>
      <c r="N32" s="45">
        <v>0</v>
      </c>
      <c r="O32" s="37"/>
      <c r="P32" s="37"/>
      <c r="Q32" s="40"/>
      <c r="R32" s="45">
        <v>2600</v>
      </c>
      <c r="S32" s="37"/>
      <c r="T32" s="37"/>
      <c r="U32" s="40"/>
      <c r="AC32" s="45">
        <v>2600</v>
      </c>
      <c r="AD32" s="45">
        <v>2600</v>
      </c>
      <c r="AE32" s="45">
        <v>2600</v>
      </c>
      <c r="AF32" s="137"/>
    </row>
    <row r="33" spans="1:32" ht="45" customHeight="1" x14ac:dyDescent="0.25">
      <c r="B33" s="30" t="s">
        <v>472</v>
      </c>
      <c r="C33" s="31"/>
      <c r="D33" s="53" t="s">
        <v>93</v>
      </c>
      <c r="E33" s="32">
        <f t="shared" si="0"/>
        <v>22400</v>
      </c>
      <c r="F33" s="33">
        <f>F37+F38+F39+F40+F41+F42</f>
        <v>22400</v>
      </c>
      <c r="G33" s="33">
        <f>SUM(G37:G41)</f>
        <v>0</v>
      </c>
      <c r="H33" s="33">
        <f>SUM(H37:H41)</f>
        <v>0</v>
      </c>
      <c r="I33" s="32">
        <f t="shared" si="2"/>
        <v>22400</v>
      </c>
      <c r="J33" s="33">
        <f>J37+J38+J39+J40+J41+J42</f>
        <v>22400</v>
      </c>
      <c r="K33" s="33">
        <f>SUM(K37:K41)</f>
        <v>0</v>
      </c>
      <c r="L33" s="37">
        <v>0</v>
      </c>
      <c r="M33" s="32">
        <f t="shared" si="15"/>
        <v>25412</v>
      </c>
      <c r="N33" s="33">
        <f>N37+N38+N39+N40+N41+N42+N43</f>
        <v>25412</v>
      </c>
      <c r="O33" s="33">
        <f>O37+O38+O39+O40+O41+O42+O43</f>
        <v>0</v>
      </c>
      <c r="P33" s="33">
        <f>SUM(P37:P41)</f>
        <v>0</v>
      </c>
      <c r="Q33" s="32">
        <f t="shared" si="6"/>
        <v>25412</v>
      </c>
      <c r="R33" s="33">
        <f>R37+R38+R39+R40+R41+R42+R43</f>
        <v>25412</v>
      </c>
      <c r="S33" s="33">
        <f>SUM(S37:S41)</f>
        <v>0</v>
      </c>
      <c r="T33" s="33">
        <f>T37+T38+T39+T40+T41+T42+T43</f>
        <v>0</v>
      </c>
      <c r="U33" s="32">
        <f>R33-F33</f>
        <v>3012</v>
      </c>
      <c r="AC33" s="33">
        <f>AC37+AC38+AC39+AC40+AC41+AC42+AC43</f>
        <v>27958</v>
      </c>
      <c r="AD33" s="33">
        <f>AD37+AD38+AD39+AD40+AD41+AD42+AD43</f>
        <v>30750.01525</v>
      </c>
      <c r="AE33" s="33">
        <f>AE37+AE38+AE39+AE40+AE41+AE42+AE43</f>
        <v>33820.016774999996</v>
      </c>
      <c r="AF33" s="36"/>
    </row>
    <row r="34" spans="1:32" ht="45" customHeight="1" x14ac:dyDescent="0.25">
      <c r="B34" s="41"/>
      <c r="C34" s="42"/>
      <c r="D34" s="43" t="s">
        <v>151</v>
      </c>
      <c r="E34" s="36">
        <f t="shared" si="0"/>
        <v>0</v>
      </c>
      <c r="F34" s="36">
        <f>SUM(F35:F36)</f>
        <v>0</v>
      </c>
      <c r="G34" s="36">
        <f>SUM(G35:G36)</f>
        <v>0</v>
      </c>
      <c r="H34" s="36">
        <f>SUM(H35:H36)</f>
        <v>0</v>
      </c>
      <c r="I34" s="36">
        <f t="shared" si="2"/>
        <v>0</v>
      </c>
      <c r="J34" s="36">
        <f>SUM(J35:J36)</f>
        <v>0</v>
      </c>
      <c r="K34" s="36">
        <f>SUM(K35:K36)</f>
        <v>0</v>
      </c>
      <c r="L34" s="37">
        <v>0</v>
      </c>
      <c r="M34" s="36">
        <f t="shared" si="15"/>
        <v>0</v>
      </c>
      <c r="N34" s="36">
        <f>SUM(N35:N36)</f>
        <v>0</v>
      </c>
      <c r="O34" s="36">
        <f>SUM(O35:O36)</f>
        <v>0</v>
      </c>
      <c r="P34" s="36">
        <f>SUM(P35:P36)</f>
        <v>0</v>
      </c>
      <c r="Q34" s="36">
        <f t="shared" si="6"/>
        <v>0</v>
      </c>
      <c r="R34" s="36">
        <f>SUM(R35:R36)</f>
        <v>0</v>
      </c>
      <c r="S34" s="36">
        <f>SUM(S35:S36)</f>
        <v>0</v>
      </c>
      <c r="T34" s="36">
        <f>SUM(T35:T36)</f>
        <v>0</v>
      </c>
      <c r="U34" s="36"/>
      <c r="AC34" s="36">
        <f>SUM(AC35:AC36)</f>
        <v>0</v>
      </c>
      <c r="AD34" s="36">
        <f>SUM(AD35:AD36)</f>
        <v>0</v>
      </c>
      <c r="AE34" s="36">
        <f>SUM(AE35:AE36)</f>
        <v>0</v>
      </c>
      <c r="AF34" s="129" t="s">
        <v>555</v>
      </c>
    </row>
    <row r="35" spans="1:32" ht="45" customHeight="1" x14ac:dyDescent="0.25">
      <c r="B35" s="41"/>
      <c r="C35" s="42"/>
      <c r="D35" s="44" t="s">
        <v>335</v>
      </c>
      <c r="E35" s="37">
        <f t="shared" si="0"/>
        <v>0</v>
      </c>
      <c r="F35" s="37">
        <v>0</v>
      </c>
      <c r="G35" s="37">
        <v>0</v>
      </c>
      <c r="H35" s="37">
        <v>0</v>
      </c>
      <c r="I35" s="37">
        <f t="shared" si="2"/>
        <v>0</v>
      </c>
      <c r="J35" s="37">
        <v>0</v>
      </c>
      <c r="K35" s="37">
        <v>0</v>
      </c>
      <c r="L35" s="37">
        <v>0</v>
      </c>
      <c r="M35" s="36">
        <f t="shared" si="15"/>
        <v>0</v>
      </c>
      <c r="N35" s="37">
        <v>0</v>
      </c>
      <c r="O35" s="37">
        <v>0</v>
      </c>
      <c r="P35" s="37">
        <v>0</v>
      </c>
      <c r="Q35" s="37">
        <f t="shared" si="6"/>
        <v>0</v>
      </c>
      <c r="R35" s="37">
        <v>0</v>
      </c>
      <c r="S35" s="37">
        <v>0</v>
      </c>
      <c r="T35" s="37">
        <v>0</v>
      </c>
      <c r="U35" s="36"/>
      <c r="AC35" s="37">
        <v>0</v>
      </c>
      <c r="AD35" s="37">
        <v>0</v>
      </c>
      <c r="AE35" s="37">
        <v>0</v>
      </c>
      <c r="AF35" s="130"/>
    </row>
    <row r="36" spans="1:32" ht="45" customHeight="1" x14ac:dyDescent="0.25">
      <c r="B36" s="41"/>
      <c r="C36" s="42"/>
      <c r="D36" s="44" t="s">
        <v>155</v>
      </c>
      <c r="E36" s="36">
        <f t="shared" si="0"/>
        <v>0</v>
      </c>
      <c r="F36" s="37">
        <v>0</v>
      </c>
      <c r="G36" s="37">
        <v>0</v>
      </c>
      <c r="H36" s="37">
        <v>0</v>
      </c>
      <c r="I36" s="36">
        <f t="shared" si="2"/>
        <v>0</v>
      </c>
      <c r="J36" s="37">
        <v>0</v>
      </c>
      <c r="K36" s="37">
        <v>0</v>
      </c>
      <c r="L36" s="37">
        <v>0</v>
      </c>
      <c r="M36" s="36">
        <f t="shared" si="15"/>
        <v>0</v>
      </c>
      <c r="N36" s="37">
        <v>0</v>
      </c>
      <c r="O36" s="37">
        <v>0</v>
      </c>
      <c r="P36" s="37">
        <v>0</v>
      </c>
      <c r="Q36" s="36">
        <f t="shared" si="6"/>
        <v>0</v>
      </c>
      <c r="R36" s="37">
        <v>0</v>
      </c>
      <c r="S36" s="37">
        <v>0</v>
      </c>
      <c r="T36" s="37">
        <v>0</v>
      </c>
      <c r="U36" s="36"/>
      <c r="AC36" s="37">
        <v>0</v>
      </c>
      <c r="AD36" s="37">
        <v>0</v>
      </c>
      <c r="AE36" s="37">
        <v>0</v>
      </c>
      <c r="AF36" s="130"/>
    </row>
    <row r="37" spans="1:32" ht="45" customHeight="1" x14ac:dyDescent="0.25">
      <c r="B37" s="38"/>
      <c r="C37" s="34" t="s">
        <v>166</v>
      </c>
      <c r="D37" s="39" t="s">
        <v>167</v>
      </c>
      <c r="E37" s="40">
        <f t="shared" si="0"/>
        <v>16410</v>
      </c>
      <c r="F37" s="45">
        <v>16410</v>
      </c>
      <c r="G37" s="37">
        <v>0</v>
      </c>
      <c r="H37" s="37">
        <v>0</v>
      </c>
      <c r="I37" s="40">
        <f t="shared" si="2"/>
        <v>16410</v>
      </c>
      <c r="J37" s="45">
        <v>16410</v>
      </c>
      <c r="K37" s="37">
        <v>0</v>
      </c>
      <c r="L37" s="37">
        <v>0</v>
      </c>
      <c r="M37" s="40">
        <f t="shared" si="15"/>
        <v>18980</v>
      </c>
      <c r="N37" s="45">
        <v>18980</v>
      </c>
      <c r="O37" s="37">
        <v>0</v>
      </c>
      <c r="P37" s="37">
        <v>0</v>
      </c>
      <c r="Q37" s="40">
        <f t="shared" si="6"/>
        <v>18980</v>
      </c>
      <c r="R37" s="45">
        <v>18980</v>
      </c>
      <c r="S37" s="37">
        <v>0</v>
      </c>
      <c r="T37" s="37">
        <v>0</v>
      </c>
      <c r="U37" s="40"/>
      <c r="AC37" s="37">
        <v>20878</v>
      </c>
      <c r="AD37" s="45">
        <v>22965</v>
      </c>
      <c r="AE37" s="37">
        <v>25260</v>
      </c>
      <c r="AF37" s="130"/>
    </row>
    <row r="38" spans="1:32" ht="45" customHeight="1" x14ac:dyDescent="0.25">
      <c r="B38" s="38"/>
      <c r="C38" s="34" t="s">
        <v>168</v>
      </c>
      <c r="D38" s="39" t="s">
        <v>169</v>
      </c>
      <c r="E38" s="40">
        <f t="shared" si="0"/>
        <v>160</v>
      </c>
      <c r="F38" s="45">
        <v>160</v>
      </c>
      <c r="G38" s="37">
        <v>0</v>
      </c>
      <c r="H38" s="37">
        <v>0</v>
      </c>
      <c r="I38" s="40">
        <f t="shared" si="2"/>
        <v>160</v>
      </c>
      <c r="J38" s="45">
        <v>160</v>
      </c>
      <c r="K38" s="37">
        <v>0</v>
      </c>
      <c r="L38" s="37">
        <v>0</v>
      </c>
      <c r="M38" s="40">
        <f t="shared" si="15"/>
        <v>163</v>
      </c>
      <c r="N38" s="45">
        <v>163</v>
      </c>
      <c r="O38" s="37">
        <v>0</v>
      </c>
      <c r="P38" s="37">
        <v>0</v>
      </c>
      <c r="Q38" s="40">
        <f t="shared" si="6"/>
        <v>163</v>
      </c>
      <c r="R38" s="45">
        <v>163</v>
      </c>
      <c r="S38" s="37">
        <v>0</v>
      </c>
      <c r="T38" s="37">
        <v>0</v>
      </c>
      <c r="U38" s="40"/>
      <c r="AC38" s="37">
        <v>180</v>
      </c>
      <c r="AD38" s="45">
        <v>197</v>
      </c>
      <c r="AE38" s="37">
        <v>216</v>
      </c>
      <c r="AF38" s="130"/>
    </row>
    <row r="39" spans="1:32" ht="45" customHeight="1" x14ac:dyDescent="0.25">
      <c r="B39" s="38"/>
      <c r="C39" s="34" t="s">
        <v>170</v>
      </c>
      <c r="D39" s="39" t="s">
        <v>171</v>
      </c>
      <c r="E39" s="40">
        <f t="shared" si="0"/>
        <v>4020</v>
      </c>
      <c r="F39" s="45">
        <v>4020</v>
      </c>
      <c r="G39" s="37">
        <v>0</v>
      </c>
      <c r="H39" s="37">
        <v>0</v>
      </c>
      <c r="I39" s="40">
        <f t="shared" si="2"/>
        <v>4020</v>
      </c>
      <c r="J39" s="45">
        <v>4020</v>
      </c>
      <c r="K39" s="37">
        <v>0</v>
      </c>
      <c r="L39" s="37">
        <v>0</v>
      </c>
      <c r="M39" s="40">
        <f t="shared" si="15"/>
        <v>4578</v>
      </c>
      <c r="N39" s="45">
        <v>4578</v>
      </c>
      <c r="O39" s="37">
        <v>0</v>
      </c>
      <c r="P39" s="37">
        <v>0</v>
      </c>
      <c r="Q39" s="40">
        <f t="shared" si="6"/>
        <v>4578.5</v>
      </c>
      <c r="R39" s="45">
        <v>4578.5</v>
      </c>
      <c r="S39" s="37">
        <v>0</v>
      </c>
      <c r="T39" s="37">
        <v>0</v>
      </c>
      <c r="U39" s="40"/>
      <c r="AC39" s="37">
        <v>5040</v>
      </c>
      <c r="AD39" s="45">
        <v>5540.0152500000004</v>
      </c>
      <c r="AE39" s="37">
        <v>6094.016775000001</v>
      </c>
      <c r="AF39" s="130"/>
    </row>
    <row r="40" spans="1:32" ht="45" customHeight="1" x14ac:dyDescent="0.25">
      <c r="B40" s="38"/>
      <c r="C40" s="34" t="s">
        <v>172</v>
      </c>
      <c r="D40" s="39" t="s">
        <v>175</v>
      </c>
      <c r="E40" s="40">
        <f t="shared" si="0"/>
        <v>1280</v>
      </c>
      <c r="F40" s="45">
        <v>1280</v>
      </c>
      <c r="G40" s="37">
        <v>0</v>
      </c>
      <c r="H40" s="37">
        <v>0</v>
      </c>
      <c r="I40" s="40">
        <f t="shared" si="2"/>
        <v>1280</v>
      </c>
      <c r="J40" s="45">
        <v>1280</v>
      </c>
      <c r="K40" s="37">
        <v>0</v>
      </c>
      <c r="L40" s="37">
        <v>0</v>
      </c>
      <c r="M40" s="40">
        <f t="shared" si="15"/>
        <v>1411</v>
      </c>
      <c r="N40" s="45">
        <v>1411</v>
      </c>
      <c r="O40" s="37">
        <v>0</v>
      </c>
      <c r="P40" s="37">
        <v>0</v>
      </c>
      <c r="Q40" s="40">
        <f t="shared" si="6"/>
        <v>1410.5</v>
      </c>
      <c r="R40" s="45">
        <v>1410.5</v>
      </c>
      <c r="S40" s="37">
        <v>0</v>
      </c>
      <c r="T40" s="37">
        <v>0</v>
      </c>
      <c r="U40" s="40"/>
      <c r="AC40" s="37">
        <v>1552</v>
      </c>
      <c r="AD40" s="45">
        <v>1708</v>
      </c>
      <c r="AE40" s="37">
        <v>1878</v>
      </c>
      <c r="AF40" s="130"/>
    </row>
    <row r="41" spans="1:32" ht="45" customHeight="1" x14ac:dyDescent="0.25">
      <c r="B41" s="38"/>
      <c r="C41" s="34" t="s">
        <v>174</v>
      </c>
      <c r="D41" s="39" t="s">
        <v>173</v>
      </c>
      <c r="E41" s="40">
        <f t="shared" si="0"/>
        <v>30</v>
      </c>
      <c r="F41" s="45">
        <v>30</v>
      </c>
      <c r="G41" s="37">
        <v>0</v>
      </c>
      <c r="H41" s="37">
        <v>0</v>
      </c>
      <c r="I41" s="40">
        <f t="shared" si="2"/>
        <v>30</v>
      </c>
      <c r="J41" s="45">
        <v>30</v>
      </c>
      <c r="K41" s="37">
        <v>0</v>
      </c>
      <c r="L41" s="97">
        <v>0</v>
      </c>
      <c r="M41" s="40">
        <f t="shared" si="15"/>
        <v>30</v>
      </c>
      <c r="N41" s="45">
        <v>30</v>
      </c>
      <c r="O41" s="37">
        <v>0</v>
      </c>
      <c r="P41" s="37">
        <v>0</v>
      </c>
      <c r="Q41" s="40">
        <f t="shared" si="6"/>
        <v>30</v>
      </c>
      <c r="R41" s="45">
        <v>30</v>
      </c>
      <c r="S41" s="37">
        <v>0</v>
      </c>
      <c r="T41" s="37">
        <v>0</v>
      </c>
      <c r="U41" s="40"/>
      <c r="AC41" s="37">
        <v>33</v>
      </c>
      <c r="AD41" s="45">
        <v>36</v>
      </c>
      <c r="AE41" s="37">
        <v>40</v>
      </c>
      <c r="AF41" s="130"/>
    </row>
    <row r="42" spans="1:32" ht="45" customHeight="1" x14ac:dyDescent="0.25">
      <c r="B42" s="38"/>
      <c r="C42" s="34" t="s">
        <v>343</v>
      </c>
      <c r="D42" s="39" t="s">
        <v>342</v>
      </c>
      <c r="E42" s="40">
        <f t="shared" si="0"/>
        <v>500</v>
      </c>
      <c r="F42" s="45">
        <v>500</v>
      </c>
      <c r="G42" s="37">
        <v>0</v>
      </c>
      <c r="H42" s="37">
        <v>0</v>
      </c>
      <c r="I42" s="40">
        <f t="shared" si="2"/>
        <v>500</v>
      </c>
      <c r="J42" s="45">
        <v>500</v>
      </c>
      <c r="K42" s="37">
        <v>0</v>
      </c>
      <c r="L42" s="79">
        <f>SUM(L46:L50)</f>
        <v>0</v>
      </c>
      <c r="M42" s="40">
        <f t="shared" si="15"/>
        <v>100</v>
      </c>
      <c r="N42" s="45">
        <v>100</v>
      </c>
      <c r="O42" s="37">
        <v>0</v>
      </c>
      <c r="P42" s="37">
        <v>0</v>
      </c>
      <c r="Q42" s="40">
        <f t="shared" si="6"/>
        <v>100</v>
      </c>
      <c r="R42" s="45">
        <v>100</v>
      </c>
      <c r="S42" s="37">
        <v>0</v>
      </c>
      <c r="T42" s="37">
        <v>0</v>
      </c>
      <c r="U42" s="40"/>
      <c r="AC42" s="37">
        <v>110.00000000000001</v>
      </c>
      <c r="AD42" s="45">
        <v>122</v>
      </c>
      <c r="AE42" s="37">
        <v>132</v>
      </c>
      <c r="AF42" s="130"/>
    </row>
    <row r="43" spans="1:32" ht="45" customHeight="1" x14ac:dyDescent="0.25">
      <c r="A43" s="91"/>
      <c r="B43" s="38"/>
      <c r="C43" s="34" t="s">
        <v>540</v>
      </c>
      <c r="D43" s="39" t="s">
        <v>541</v>
      </c>
      <c r="E43" s="40"/>
      <c r="F43" s="45"/>
      <c r="G43" s="37"/>
      <c r="H43" s="37"/>
      <c r="I43" s="40">
        <f>SUM(J43:K43)</f>
        <v>150</v>
      </c>
      <c r="J43" s="45">
        <v>150</v>
      </c>
      <c r="K43" s="37">
        <v>0</v>
      </c>
      <c r="L43" s="36">
        <f>SUM(L44:L45)</f>
        <v>0</v>
      </c>
      <c r="M43" s="40">
        <f t="shared" si="15"/>
        <v>150</v>
      </c>
      <c r="N43" s="45">
        <v>150</v>
      </c>
      <c r="O43" s="37">
        <v>0</v>
      </c>
      <c r="P43" s="45">
        <v>182</v>
      </c>
      <c r="Q43" s="37">
        <v>0</v>
      </c>
      <c r="R43" s="45">
        <v>150</v>
      </c>
      <c r="S43" s="37">
        <v>200</v>
      </c>
      <c r="T43" s="37">
        <v>0</v>
      </c>
      <c r="U43" s="40"/>
      <c r="AC43" s="37">
        <v>165</v>
      </c>
      <c r="AD43" s="45">
        <v>182</v>
      </c>
      <c r="AE43" s="37">
        <v>200</v>
      </c>
      <c r="AF43" s="131"/>
    </row>
    <row r="44" spans="1:32" ht="18" x14ac:dyDescent="0.25">
      <c r="B44" s="30" t="s">
        <v>473</v>
      </c>
      <c r="C44" s="31"/>
      <c r="D44" s="53" t="s">
        <v>95</v>
      </c>
      <c r="E44" s="32">
        <f t="shared" si="0"/>
        <v>1700</v>
      </c>
      <c r="F44" s="33">
        <f t="shared" ref="F44:P44" si="16">SUM(F48:F52)</f>
        <v>1700</v>
      </c>
      <c r="G44" s="33">
        <f t="shared" si="16"/>
        <v>0</v>
      </c>
      <c r="H44" s="33">
        <f t="shared" si="16"/>
        <v>0</v>
      </c>
      <c r="I44" s="32">
        <f t="shared" si="2"/>
        <v>1700</v>
      </c>
      <c r="J44" s="33">
        <f>SUM(J48:J52)</f>
        <v>1700</v>
      </c>
      <c r="K44" s="33">
        <f t="shared" si="16"/>
        <v>0</v>
      </c>
      <c r="L44" s="37">
        <v>0</v>
      </c>
      <c r="M44" s="32">
        <f t="shared" si="15"/>
        <v>1700</v>
      </c>
      <c r="N44" s="33">
        <f>SUM(N48:N52)</f>
        <v>1700</v>
      </c>
      <c r="O44" s="33">
        <f>SUM(O48:O52)</f>
        <v>0</v>
      </c>
      <c r="P44" s="33">
        <f t="shared" si="16"/>
        <v>0</v>
      </c>
      <c r="Q44" s="32">
        <f t="shared" si="6"/>
        <v>1700</v>
      </c>
      <c r="R44" s="33">
        <f>SUM(R48:R52)</f>
        <v>1700</v>
      </c>
      <c r="S44" s="33">
        <f>SUM(S48:S52)</f>
        <v>0</v>
      </c>
      <c r="T44" s="33">
        <f>SUM(T48:T52)</f>
        <v>0</v>
      </c>
      <c r="U44" s="32">
        <f>R44-F44</f>
        <v>0</v>
      </c>
      <c r="AC44" s="33">
        <f>SUM(AC48:AC52)</f>
        <v>1800</v>
      </c>
      <c r="AD44" s="33">
        <f>SUM(AD48:AD52)</f>
        <v>1800</v>
      </c>
      <c r="AE44" s="33">
        <f>SUM(AE48:AE52)</f>
        <v>2589.9900000000002</v>
      </c>
      <c r="AF44" s="36"/>
    </row>
    <row r="45" spans="1:32" ht="18" x14ac:dyDescent="0.25">
      <c r="B45" s="41"/>
      <c r="C45" s="42"/>
      <c r="D45" s="43" t="s">
        <v>151</v>
      </c>
      <c r="E45" s="36">
        <f t="shared" si="0"/>
        <v>0</v>
      </c>
      <c r="F45" s="36">
        <f>SUM(F46:F47)</f>
        <v>0</v>
      </c>
      <c r="G45" s="36">
        <f>SUM(G46:G47)</f>
        <v>0</v>
      </c>
      <c r="H45" s="36">
        <f>SUM(H46:H47)</f>
        <v>0</v>
      </c>
      <c r="I45" s="36">
        <f t="shared" si="2"/>
        <v>0</v>
      </c>
      <c r="J45" s="36">
        <f>SUM(J46:J47)</f>
        <v>0</v>
      </c>
      <c r="K45" s="36">
        <f>SUM(K46:K47)</f>
        <v>0</v>
      </c>
      <c r="L45" s="37">
        <v>0</v>
      </c>
      <c r="M45" s="36">
        <f t="shared" si="15"/>
        <v>0</v>
      </c>
      <c r="N45" s="36">
        <f>SUM(N46:N47)</f>
        <v>0</v>
      </c>
      <c r="O45" s="36">
        <f>SUM(O46:O47)</f>
        <v>0</v>
      </c>
      <c r="P45" s="36">
        <f>SUM(P46:P47)</f>
        <v>0</v>
      </c>
      <c r="Q45" s="36">
        <f t="shared" si="6"/>
        <v>0</v>
      </c>
      <c r="R45" s="36">
        <f>SUM(R46:R47)</f>
        <v>0</v>
      </c>
      <c r="S45" s="36">
        <f>SUM(S46:S47)</f>
        <v>0</v>
      </c>
      <c r="T45" s="36">
        <f>SUM(T46:T47)</f>
        <v>0</v>
      </c>
      <c r="U45" s="36"/>
      <c r="AC45" s="36">
        <f>SUM(AC46:AC47)</f>
        <v>0</v>
      </c>
      <c r="AD45" s="36">
        <f>SUM(AD46:AD47)</f>
        <v>0</v>
      </c>
      <c r="AE45" s="36">
        <f>SUM(AE46:AE47)</f>
        <v>0</v>
      </c>
      <c r="AF45" s="36"/>
    </row>
    <row r="46" spans="1:32" ht="18" x14ac:dyDescent="0.25">
      <c r="B46" s="41"/>
      <c r="C46" s="42"/>
      <c r="D46" s="44" t="s">
        <v>335</v>
      </c>
      <c r="E46" s="37">
        <f t="shared" si="0"/>
        <v>0</v>
      </c>
      <c r="F46" s="37">
        <v>0</v>
      </c>
      <c r="G46" s="37">
        <v>0</v>
      </c>
      <c r="H46" s="37">
        <v>0</v>
      </c>
      <c r="I46" s="37">
        <f t="shared" si="2"/>
        <v>0</v>
      </c>
      <c r="J46" s="37">
        <v>0</v>
      </c>
      <c r="K46" s="37">
        <v>0</v>
      </c>
      <c r="L46" s="37">
        <v>0</v>
      </c>
      <c r="M46" s="36">
        <f t="shared" si="15"/>
        <v>0</v>
      </c>
      <c r="N46" s="37">
        <v>0</v>
      </c>
      <c r="O46" s="37">
        <v>0</v>
      </c>
      <c r="P46" s="37">
        <v>0</v>
      </c>
      <c r="Q46" s="37">
        <f t="shared" si="6"/>
        <v>0</v>
      </c>
      <c r="R46" s="37">
        <v>0</v>
      </c>
      <c r="S46" s="37">
        <v>0</v>
      </c>
      <c r="T46" s="37">
        <v>0</v>
      </c>
      <c r="U46" s="36"/>
      <c r="AC46" s="37">
        <v>0</v>
      </c>
      <c r="AD46" s="37">
        <v>0</v>
      </c>
      <c r="AE46" s="37">
        <v>0</v>
      </c>
      <c r="AF46" s="36"/>
    </row>
    <row r="47" spans="1:32" ht="18" x14ac:dyDescent="0.25">
      <c r="B47" s="41"/>
      <c r="C47" s="42"/>
      <c r="D47" s="44" t="s">
        <v>155</v>
      </c>
      <c r="E47" s="36">
        <f t="shared" si="0"/>
        <v>0</v>
      </c>
      <c r="F47" s="37">
        <v>0</v>
      </c>
      <c r="G47" s="37">
        <v>0</v>
      </c>
      <c r="H47" s="37">
        <v>0</v>
      </c>
      <c r="I47" s="36">
        <f t="shared" si="2"/>
        <v>0</v>
      </c>
      <c r="J47" s="37">
        <v>0</v>
      </c>
      <c r="K47" s="37">
        <v>0</v>
      </c>
      <c r="L47" s="37">
        <v>0</v>
      </c>
      <c r="M47" s="36">
        <f t="shared" si="15"/>
        <v>0</v>
      </c>
      <c r="N47" s="37">
        <v>0</v>
      </c>
      <c r="O47" s="37">
        <v>0</v>
      </c>
      <c r="P47" s="37">
        <v>0</v>
      </c>
      <c r="Q47" s="36">
        <f t="shared" si="6"/>
        <v>0</v>
      </c>
      <c r="R47" s="37">
        <v>0</v>
      </c>
      <c r="S47" s="37">
        <v>0</v>
      </c>
      <c r="T47" s="37">
        <v>0</v>
      </c>
      <c r="U47" s="36"/>
      <c r="AC47" s="37">
        <v>0</v>
      </c>
      <c r="AD47" s="37">
        <v>0</v>
      </c>
      <c r="AE47" s="37">
        <v>0</v>
      </c>
      <c r="AF47" s="36"/>
    </row>
    <row r="48" spans="1:32" ht="75" x14ac:dyDescent="0.25">
      <c r="B48" s="38"/>
      <c r="C48" s="34" t="s">
        <v>176</v>
      </c>
      <c r="D48" s="39" t="s">
        <v>344</v>
      </c>
      <c r="E48" s="40">
        <f t="shared" si="0"/>
        <v>553.5</v>
      </c>
      <c r="F48" s="45">
        <v>553.5</v>
      </c>
      <c r="G48" s="37">
        <v>0</v>
      </c>
      <c r="H48" s="37">
        <v>0</v>
      </c>
      <c r="I48" s="40">
        <f t="shared" si="2"/>
        <v>553.5</v>
      </c>
      <c r="J48" s="45">
        <v>553.5</v>
      </c>
      <c r="K48" s="37">
        <v>0</v>
      </c>
      <c r="L48" s="37">
        <v>0</v>
      </c>
      <c r="M48" s="40">
        <f t="shared" si="15"/>
        <v>553.5</v>
      </c>
      <c r="N48" s="45">
        <v>553.5</v>
      </c>
      <c r="O48" s="37">
        <v>0</v>
      </c>
      <c r="P48" s="37">
        <v>0</v>
      </c>
      <c r="Q48" s="40">
        <f t="shared" si="6"/>
        <v>553.5</v>
      </c>
      <c r="R48" s="45">
        <v>553.5</v>
      </c>
      <c r="S48" s="37">
        <v>0</v>
      </c>
      <c r="T48" s="37">
        <v>0</v>
      </c>
      <c r="U48" s="40"/>
      <c r="AC48" s="45">
        <v>570</v>
      </c>
      <c r="AD48" s="45">
        <v>570</v>
      </c>
      <c r="AE48" s="37">
        <v>831</v>
      </c>
      <c r="AF48" s="36"/>
    </row>
    <row r="49" spans="1:32" ht="60" x14ac:dyDescent="0.25">
      <c r="B49" s="38"/>
      <c r="C49" s="34" t="s">
        <v>177</v>
      </c>
      <c r="D49" s="39" t="s">
        <v>345</v>
      </c>
      <c r="E49" s="40">
        <f t="shared" si="0"/>
        <v>976.5</v>
      </c>
      <c r="F49" s="45">
        <v>976.5</v>
      </c>
      <c r="G49" s="37">
        <v>0</v>
      </c>
      <c r="H49" s="37">
        <v>0</v>
      </c>
      <c r="I49" s="40">
        <f t="shared" si="2"/>
        <v>976.5</v>
      </c>
      <c r="J49" s="45">
        <v>976.5</v>
      </c>
      <c r="K49" s="37">
        <v>0</v>
      </c>
      <c r="L49" s="37">
        <v>0</v>
      </c>
      <c r="M49" s="40">
        <f t="shared" si="15"/>
        <v>976.5</v>
      </c>
      <c r="N49" s="45">
        <v>976.5</v>
      </c>
      <c r="O49" s="37">
        <v>0</v>
      </c>
      <c r="P49" s="37">
        <v>0</v>
      </c>
      <c r="Q49" s="40">
        <f t="shared" si="6"/>
        <v>976.5</v>
      </c>
      <c r="R49" s="45">
        <v>976.5</v>
      </c>
      <c r="S49" s="37">
        <v>0</v>
      </c>
      <c r="T49" s="37">
        <v>0</v>
      </c>
      <c r="U49" s="40"/>
      <c r="AC49" s="45">
        <v>1000</v>
      </c>
      <c r="AD49" s="45">
        <v>1000</v>
      </c>
      <c r="AE49" s="37">
        <v>1293</v>
      </c>
      <c r="AF49" s="36"/>
    </row>
    <row r="50" spans="1:32" ht="15.75" x14ac:dyDescent="0.25">
      <c r="B50" s="38"/>
      <c r="C50" s="34" t="s">
        <v>178</v>
      </c>
      <c r="D50" s="39" t="s">
        <v>179</v>
      </c>
      <c r="E50" s="40">
        <f t="shared" si="0"/>
        <v>30</v>
      </c>
      <c r="F50" s="45">
        <v>30</v>
      </c>
      <c r="G50" s="37">
        <v>0</v>
      </c>
      <c r="H50" s="37">
        <v>0</v>
      </c>
      <c r="I50" s="40">
        <f t="shared" si="2"/>
        <v>30</v>
      </c>
      <c r="J50" s="45">
        <v>30</v>
      </c>
      <c r="K50" s="37">
        <v>0</v>
      </c>
      <c r="L50" s="37">
        <v>0</v>
      </c>
      <c r="M50" s="40">
        <f t="shared" si="15"/>
        <v>30</v>
      </c>
      <c r="N50" s="45">
        <v>30</v>
      </c>
      <c r="O50" s="37">
        <v>0</v>
      </c>
      <c r="P50" s="37">
        <v>0</v>
      </c>
      <c r="Q50" s="40">
        <f t="shared" si="6"/>
        <v>30</v>
      </c>
      <c r="R50" s="45">
        <v>30</v>
      </c>
      <c r="S50" s="37">
        <v>0</v>
      </c>
      <c r="T50" s="37">
        <v>0</v>
      </c>
      <c r="U50" s="40"/>
      <c r="AC50" s="45">
        <v>30</v>
      </c>
      <c r="AD50" s="45">
        <v>30</v>
      </c>
      <c r="AE50" s="37">
        <v>40</v>
      </c>
      <c r="AF50" s="36"/>
    </row>
    <row r="51" spans="1:32" ht="15.75" x14ac:dyDescent="0.25">
      <c r="B51" s="38"/>
      <c r="C51" s="34" t="s">
        <v>180</v>
      </c>
      <c r="D51" s="39" t="s">
        <v>181</v>
      </c>
      <c r="E51" s="40">
        <f t="shared" si="0"/>
        <v>30</v>
      </c>
      <c r="F51" s="45">
        <v>30</v>
      </c>
      <c r="G51" s="37">
        <v>0</v>
      </c>
      <c r="H51" s="37">
        <v>0</v>
      </c>
      <c r="I51" s="40">
        <f t="shared" si="2"/>
        <v>30</v>
      </c>
      <c r="J51" s="45">
        <v>30</v>
      </c>
      <c r="K51" s="37">
        <v>0</v>
      </c>
      <c r="L51" s="79">
        <f>SUM(L55:L59)</f>
        <v>0</v>
      </c>
      <c r="M51" s="40">
        <f t="shared" si="15"/>
        <v>30</v>
      </c>
      <c r="N51" s="45">
        <v>30</v>
      </c>
      <c r="O51" s="37">
        <v>0</v>
      </c>
      <c r="P51" s="37">
        <v>0</v>
      </c>
      <c r="Q51" s="40">
        <f t="shared" si="6"/>
        <v>30</v>
      </c>
      <c r="R51" s="45">
        <v>30</v>
      </c>
      <c r="S51" s="37">
        <v>0</v>
      </c>
      <c r="T51" s="37">
        <v>0</v>
      </c>
      <c r="U51" s="40"/>
      <c r="AC51" s="45">
        <v>80</v>
      </c>
      <c r="AD51" s="45">
        <v>80</v>
      </c>
      <c r="AE51" s="37">
        <v>40</v>
      </c>
      <c r="AF51" s="36"/>
    </row>
    <row r="52" spans="1:32" ht="90" x14ac:dyDescent="0.25">
      <c r="B52" s="38"/>
      <c r="C52" s="34" t="s">
        <v>182</v>
      </c>
      <c r="D52" s="39" t="s">
        <v>346</v>
      </c>
      <c r="E52" s="40">
        <f t="shared" si="0"/>
        <v>110</v>
      </c>
      <c r="F52" s="45">
        <v>110</v>
      </c>
      <c r="G52" s="37">
        <v>0</v>
      </c>
      <c r="H52" s="37">
        <v>0</v>
      </c>
      <c r="I52" s="40">
        <f t="shared" si="2"/>
        <v>110</v>
      </c>
      <c r="J52" s="45">
        <v>110</v>
      </c>
      <c r="K52" s="37">
        <v>0</v>
      </c>
      <c r="L52" s="36">
        <f>SUM(L53:L54)</f>
        <v>0</v>
      </c>
      <c r="M52" s="40">
        <f t="shared" si="15"/>
        <v>110</v>
      </c>
      <c r="N52" s="45">
        <v>110</v>
      </c>
      <c r="O52" s="37">
        <v>0</v>
      </c>
      <c r="P52" s="37">
        <v>0</v>
      </c>
      <c r="Q52" s="40">
        <f t="shared" si="6"/>
        <v>110</v>
      </c>
      <c r="R52" s="45">
        <v>110</v>
      </c>
      <c r="S52" s="37">
        <v>0</v>
      </c>
      <c r="T52" s="37">
        <v>0</v>
      </c>
      <c r="U52" s="40"/>
      <c r="AC52" s="45">
        <v>120</v>
      </c>
      <c r="AD52" s="45">
        <v>120</v>
      </c>
      <c r="AE52" s="37">
        <v>385.99000000000007</v>
      </c>
      <c r="AF52" s="36"/>
    </row>
    <row r="53" spans="1:32" ht="18" x14ac:dyDescent="0.25">
      <c r="B53" s="30" t="s">
        <v>474</v>
      </c>
      <c r="C53" s="31"/>
      <c r="D53" s="53" t="s">
        <v>97</v>
      </c>
      <c r="E53" s="32">
        <f t="shared" ref="E53:E117" si="17">SUM(F53:H53)</f>
        <v>1800</v>
      </c>
      <c r="F53" s="33">
        <f>F57+F60+F61+F62</f>
        <v>1800</v>
      </c>
      <c r="G53" s="33">
        <f>SUM(G57:G61)</f>
        <v>0</v>
      </c>
      <c r="H53" s="33">
        <f>SUM(H57:H61)</f>
        <v>0</v>
      </c>
      <c r="I53" s="32">
        <f t="shared" ref="I53:I117" si="18">SUM(J53:L53)</f>
        <v>1800</v>
      </c>
      <c r="J53" s="33">
        <f>J57+J60+J61+J62</f>
        <v>1800</v>
      </c>
      <c r="K53" s="33">
        <f>SUM(K57:K61)</f>
        <v>0</v>
      </c>
      <c r="L53" s="37">
        <v>0</v>
      </c>
      <c r="M53" s="32">
        <f t="shared" si="15"/>
        <v>7980</v>
      </c>
      <c r="N53" s="33">
        <f>SUM(N57:N62)</f>
        <v>7980</v>
      </c>
      <c r="O53" s="33">
        <f>SUM(O57:O62)</f>
        <v>0</v>
      </c>
      <c r="P53" s="33">
        <f>SUM(P57:P61)</f>
        <v>5988</v>
      </c>
      <c r="Q53" s="32">
        <f t="shared" ref="Q53:Q117" si="19">SUM(R53:T53)</f>
        <v>14267.4</v>
      </c>
      <c r="R53" s="103">
        <f>SUM(R57:R62)</f>
        <v>7980.4</v>
      </c>
      <c r="S53" s="33">
        <f>SUM(S57:S61)</f>
        <v>6287</v>
      </c>
      <c r="T53" s="33">
        <f>SUM(T57:T62)</f>
        <v>0</v>
      </c>
      <c r="U53" s="109">
        <f>R53-F53</f>
        <v>6180.4</v>
      </c>
      <c r="AC53" s="103">
        <f>SUM(AC57:AC62)</f>
        <v>8380</v>
      </c>
      <c r="AD53" s="103">
        <f>SUM(AD57:AD62)</f>
        <v>8800</v>
      </c>
      <c r="AE53" s="103">
        <f>SUM(AE57:AE62)</f>
        <v>9240</v>
      </c>
      <c r="AF53" s="129" t="s">
        <v>556</v>
      </c>
    </row>
    <row r="54" spans="1:32" ht="18" x14ac:dyDescent="0.25">
      <c r="B54" s="41"/>
      <c r="C54" s="42"/>
      <c r="D54" s="43" t="s">
        <v>151</v>
      </c>
      <c r="E54" s="36">
        <f t="shared" si="17"/>
        <v>2</v>
      </c>
      <c r="F54" s="36">
        <f>SUM(F55:F56)</f>
        <v>2</v>
      </c>
      <c r="G54" s="36">
        <f>SUM(G55:G56)</f>
        <v>0</v>
      </c>
      <c r="H54" s="36">
        <f>SUM(H55:H56)</f>
        <v>0</v>
      </c>
      <c r="I54" s="36">
        <f t="shared" si="18"/>
        <v>2</v>
      </c>
      <c r="J54" s="36">
        <f>SUM(J55:J56)</f>
        <v>2</v>
      </c>
      <c r="K54" s="36">
        <f>SUM(K55:K56)</f>
        <v>0</v>
      </c>
      <c r="L54" s="37">
        <v>0</v>
      </c>
      <c r="M54" s="36">
        <f t="shared" si="15"/>
        <v>4</v>
      </c>
      <c r="N54" s="36">
        <f>SUM(N55:N56)</f>
        <v>4</v>
      </c>
      <c r="O54" s="36">
        <f>SUM(O55:O56)</f>
        <v>0</v>
      </c>
      <c r="P54" s="36">
        <f>SUM(P55:P56)</f>
        <v>0</v>
      </c>
      <c r="Q54" s="36">
        <f t="shared" si="19"/>
        <v>4</v>
      </c>
      <c r="R54" s="36">
        <f>SUM(R55:R56)</f>
        <v>4</v>
      </c>
      <c r="S54" s="36">
        <f>SUM(S55:S56)</f>
        <v>0</v>
      </c>
      <c r="T54" s="36">
        <f>SUM(T55:T56)</f>
        <v>0</v>
      </c>
      <c r="U54" s="36"/>
      <c r="AC54" s="36">
        <f>SUM(AC55:AC56)</f>
        <v>4</v>
      </c>
      <c r="AD54" s="36">
        <f>SUM(AD55:AD56)</f>
        <v>4</v>
      </c>
      <c r="AE54" s="36">
        <f>SUM(AE55:AE56)</f>
        <v>4</v>
      </c>
      <c r="AF54" s="130"/>
    </row>
    <row r="55" spans="1:32" ht="18" x14ac:dyDescent="0.25">
      <c r="B55" s="41"/>
      <c r="C55" s="42"/>
      <c r="D55" s="44" t="s">
        <v>335</v>
      </c>
      <c r="E55" s="37">
        <f t="shared" si="17"/>
        <v>0</v>
      </c>
      <c r="F55" s="37">
        <v>0</v>
      </c>
      <c r="G55" s="37">
        <v>0</v>
      </c>
      <c r="H55" s="37">
        <v>0</v>
      </c>
      <c r="I55" s="37">
        <f t="shared" si="18"/>
        <v>0</v>
      </c>
      <c r="J55" s="37">
        <v>0</v>
      </c>
      <c r="K55" s="37">
        <v>0</v>
      </c>
      <c r="L55" s="37">
        <v>0</v>
      </c>
      <c r="M55" s="36">
        <f t="shared" ref="M55:M117" si="20">SUM(N55:O55)</f>
        <v>0</v>
      </c>
      <c r="N55" s="37">
        <v>0</v>
      </c>
      <c r="O55" s="37">
        <v>0</v>
      </c>
      <c r="P55" s="37">
        <v>0</v>
      </c>
      <c r="Q55" s="37">
        <f t="shared" si="19"/>
        <v>0</v>
      </c>
      <c r="R55" s="37">
        <v>0</v>
      </c>
      <c r="S55" s="37">
        <v>0</v>
      </c>
      <c r="T55" s="37">
        <v>0</v>
      </c>
      <c r="U55" s="36"/>
      <c r="AC55" s="37">
        <v>0</v>
      </c>
      <c r="AD55" s="37">
        <v>0</v>
      </c>
      <c r="AE55" s="37">
        <v>0</v>
      </c>
      <c r="AF55" s="130"/>
    </row>
    <row r="56" spans="1:32" ht="18" x14ac:dyDescent="0.25">
      <c r="B56" s="41"/>
      <c r="C56" s="42"/>
      <c r="D56" s="44" t="s">
        <v>155</v>
      </c>
      <c r="E56" s="36">
        <f t="shared" si="17"/>
        <v>2</v>
      </c>
      <c r="F56" s="37">
        <v>2</v>
      </c>
      <c r="G56" s="37">
        <v>0</v>
      </c>
      <c r="H56" s="37">
        <v>0</v>
      </c>
      <c r="I56" s="36">
        <f t="shared" si="18"/>
        <v>2</v>
      </c>
      <c r="J56" s="37">
        <v>2</v>
      </c>
      <c r="K56" s="37">
        <v>0</v>
      </c>
      <c r="L56" s="37">
        <v>0</v>
      </c>
      <c r="M56" s="36">
        <f t="shared" si="20"/>
        <v>4</v>
      </c>
      <c r="N56" s="37">
        <v>4</v>
      </c>
      <c r="O56" s="37">
        <v>0</v>
      </c>
      <c r="P56" s="37">
        <v>0</v>
      </c>
      <c r="Q56" s="36">
        <f t="shared" si="19"/>
        <v>4</v>
      </c>
      <c r="R56" s="37">
        <v>4</v>
      </c>
      <c r="S56" s="37">
        <v>0</v>
      </c>
      <c r="T56" s="37">
        <v>0</v>
      </c>
      <c r="U56" s="36"/>
      <c r="AC56" s="37">
        <v>4</v>
      </c>
      <c r="AD56" s="37">
        <v>4</v>
      </c>
      <c r="AE56" s="37">
        <v>4</v>
      </c>
      <c r="AF56" s="130"/>
    </row>
    <row r="57" spans="1:32" ht="30" x14ac:dyDescent="0.25">
      <c r="B57" s="38"/>
      <c r="C57" s="34" t="s">
        <v>183</v>
      </c>
      <c r="D57" s="39" t="s">
        <v>347</v>
      </c>
      <c r="E57" s="40">
        <f t="shared" si="17"/>
        <v>1460</v>
      </c>
      <c r="F57" s="45">
        <v>1460</v>
      </c>
      <c r="G57" s="37">
        <v>0</v>
      </c>
      <c r="H57" s="37">
        <v>0</v>
      </c>
      <c r="I57" s="40">
        <f t="shared" si="18"/>
        <v>1460</v>
      </c>
      <c r="J57" s="45">
        <v>1460</v>
      </c>
      <c r="K57" s="37">
        <v>0</v>
      </c>
      <c r="L57" s="37">
        <v>0</v>
      </c>
      <c r="M57" s="94">
        <f t="shared" si="20"/>
        <v>2200</v>
      </c>
      <c r="N57" s="66">
        <v>2200</v>
      </c>
      <c r="O57" s="95">
        <v>0</v>
      </c>
      <c r="P57" s="37">
        <v>0</v>
      </c>
      <c r="Q57" s="40">
        <f t="shared" si="19"/>
        <v>2200</v>
      </c>
      <c r="R57" s="66">
        <v>2200</v>
      </c>
      <c r="S57" s="37">
        <v>0</v>
      </c>
      <c r="T57" s="95">
        <v>0</v>
      </c>
      <c r="U57" s="94"/>
      <c r="AC57" s="45">
        <v>2310</v>
      </c>
      <c r="AD57" s="37">
        <v>2425</v>
      </c>
      <c r="AE57" s="37">
        <v>2547</v>
      </c>
      <c r="AF57" s="130"/>
    </row>
    <row r="58" spans="1:32" ht="15.75" x14ac:dyDescent="0.25">
      <c r="A58" s="91"/>
      <c r="B58" s="38"/>
      <c r="C58" s="92" t="s">
        <v>184</v>
      </c>
      <c r="D58" s="93" t="s">
        <v>544</v>
      </c>
      <c r="E58" s="40"/>
      <c r="F58" s="45"/>
      <c r="G58" s="37"/>
      <c r="H58" s="37"/>
      <c r="I58" s="94">
        <f>SUM(J58:K58)</f>
        <v>0</v>
      </c>
      <c r="J58" s="66"/>
      <c r="K58" s="95">
        <v>0</v>
      </c>
      <c r="L58" s="37">
        <v>0</v>
      </c>
      <c r="M58" s="94">
        <f t="shared" si="20"/>
        <v>5115</v>
      </c>
      <c r="N58" s="66">
        <v>5115</v>
      </c>
      <c r="O58" s="95">
        <v>0</v>
      </c>
      <c r="P58" s="66">
        <v>5639</v>
      </c>
      <c r="Q58" s="95">
        <v>0</v>
      </c>
      <c r="R58" s="66">
        <v>5114.8</v>
      </c>
      <c r="S58" s="95">
        <v>5921</v>
      </c>
      <c r="T58" s="95">
        <v>0</v>
      </c>
      <c r="U58" s="94"/>
      <c r="AC58" s="45">
        <v>5370</v>
      </c>
      <c r="AD58" s="37">
        <v>5640</v>
      </c>
      <c r="AE58" s="37">
        <v>5921</v>
      </c>
      <c r="AF58" s="130"/>
    </row>
    <row r="59" spans="1:32" ht="30" x14ac:dyDescent="0.25">
      <c r="A59" s="91"/>
      <c r="B59" s="38"/>
      <c r="C59" s="92" t="s">
        <v>186</v>
      </c>
      <c r="D59" s="93" t="s">
        <v>545</v>
      </c>
      <c r="E59" s="40"/>
      <c r="F59" s="45"/>
      <c r="G59" s="37"/>
      <c r="H59" s="37"/>
      <c r="I59" s="94">
        <f>SUM(J59:K59)</f>
        <v>0</v>
      </c>
      <c r="J59" s="66"/>
      <c r="K59" s="95">
        <v>0</v>
      </c>
      <c r="L59" s="37">
        <v>0</v>
      </c>
      <c r="M59" s="94">
        <f t="shared" si="20"/>
        <v>316</v>
      </c>
      <c r="N59" s="66">
        <v>316</v>
      </c>
      <c r="O59" s="95">
        <v>0</v>
      </c>
      <c r="P59" s="66">
        <v>349</v>
      </c>
      <c r="Q59" s="95">
        <v>0</v>
      </c>
      <c r="R59" s="66">
        <v>316.39999999999998</v>
      </c>
      <c r="S59" s="95">
        <v>366</v>
      </c>
      <c r="T59" s="95">
        <v>0</v>
      </c>
      <c r="U59" s="94"/>
      <c r="AC59" s="45">
        <v>333</v>
      </c>
      <c r="AD59" s="37">
        <v>350</v>
      </c>
      <c r="AE59" s="37">
        <v>366</v>
      </c>
      <c r="AF59" s="130"/>
    </row>
    <row r="60" spans="1:32" ht="30" x14ac:dyDescent="0.25">
      <c r="B60" s="38"/>
      <c r="C60" s="34" t="s">
        <v>476</v>
      </c>
      <c r="D60" s="39" t="s">
        <v>475</v>
      </c>
      <c r="E60" s="40">
        <f t="shared" si="17"/>
        <v>128</v>
      </c>
      <c r="F60" s="45">
        <v>128</v>
      </c>
      <c r="G60" s="37">
        <v>0</v>
      </c>
      <c r="H60" s="37">
        <v>0</v>
      </c>
      <c r="I60" s="40">
        <f t="shared" si="18"/>
        <v>128</v>
      </c>
      <c r="J60" s="45">
        <v>128</v>
      </c>
      <c r="K60" s="37">
        <v>0</v>
      </c>
      <c r="L60" s="37">
        <v>0</v>
      </c>
      <c r="M60" s="40">
        <f t="shared" si="20"/>
        <v>137</v>
      </c>
      <c r="N60" s="45">
        <v>137</v>
      </c>
      <c r="O60" s="37">
        <v>0</v>
      </c>
      <c r="P60" s="37">
        <v>0</v>
      </c>
      <c r="Q60" s="40">
        <f t="shared" si="19"/>
        <v>137.19999999999999</v>
      </c>
      <c r="R60" s="45">
        <v>137.19999999999999</v>
      </c>
      <c r="S60" s="37">
        <v>0</v>
      </c>
      <c r="T60" s="37">
        <v>0</v>
      </c>
      <c r="U60" s="40"/>
      <c r="AC60" s="45">
        <v>144</v>
      </c>
      <c r="AD60" s="45">
        <v>151</v>
      </c>
      <c r="AE60" s="37">
        <v>160</v>
      </c>
      <c r="AF60" s="130"/>
    </row>
    <row r="61" spans="1:32" ht="90" x14ac:dyDescent="0.25">
      <c r="B61" s="38"/>
      <c r="C61" s="34" t="s">
        <v>542</v>
      </c>
      <c r="D61" s="39" t="s">
        <v>477</v>
      </c>
      <c r="E61" s="40">
        <f t="shared" si="17"/>
        <v>200</v>
      </c>
      <c r="F61" s="45">
        <v>200</v>
      </c>
      <c r="G61" s="37">
        <v>0</v>
      </c>
      <c r="H61" s="37">
        <v>0</v>
      </c>
      <c r="I61" s="40">
        <f t="shared" si="18"/>
        <v>200</v>
      </c>
      <c r="J61" s="45">
        <v>200</v>
      </c>
      <c r="K61" s="37">
        <v>0</v>
      </c>
      <c r="L61" s="79">
        <f>L65+L66</f>
        <v>0</v>
      </c>
      <c r="M61" s="40">
        <f t="shared" si="20"/>
        <v>200</v>
      </c>
      <c r="N61" s="45">
        <v>200</v>
      </c>
      <c r="O61" s="37">
        <v>0</v>
      </c>
      <c r="P61" s="37">
        <v>0</v>
      </c>
      <c r="Q61" s="40">
        <f t="shared" si="19"/>
        <v>200</v>
      </c>
      <c r="R61" s="45">
        <v>200</v>
      </c>
      <c r="S61" s="37">
        <v>0</v>
      </c>
      <c r="T61" s="37">
        <v>0</v>
      </c>
      <c r="U61" s="40"/>
      <c r="AC61" s="45">
        <v>210</v>
      </c>
      <c r="AD61" s="45">
        <v>221</v>
      </c>
      <c r="AE61" s="37">
        <v>232.5</v>
      </c>
      <c r="AF61" s="130"/>
    </row>
    <row r="62" spans="1:32" ht="30" x14ac:dyDescent="0.25">
      <c r="B62" s="38"/>
      <c r="C62" s="34" t="s">
        <v>543</v>
      </c>
      <c r="D62" s="39" t="s">
        <v>478</v>
      </c>
      <c r="E62" s="40">
        <f t="shared" si="17"/>
        <v>12</v>
      </c>
      <c r="F62" s="45">
        <v>12</v>
      </c>
      <c r="G62" s="37">
        <v>0</v>
      </c>
      <c r="H62" s="37">
        <v>0</v>
      </c>
      <c r="I62" s="40">
        <f t="shared" si="18"/>
        <v>12</v>
      </c>
      <c r="J62" s="45">
        <v>12</v>
      </c>
      <c r="K62" s="37">
        <v>0</v>
      </c>
      <c r="L62" s="36">
        <f>SUM(L63:L64)</f>
        <v>0</v>
      </c>
      <c r="M62" s="40">
        <f t="shared" si="20"/>
        <v>12</v>
      </c>
      <c r="N62" s="45">
        <v>12</v>
      </c>
      <c r="O62" s="37">
        <v>0</v>
      </c>
      <c r="P62" s="37">
        <v>0</v>
      </c>
      <c r="Q62" s="40">
        <f t="shared" si="19"/>
        <v>12</v>
      </c>
      <c r="R62" s="45">
        <v>12</v>
      </c>
      <c r="S62" s="37">
        <v>0</v>
      </c>
      <c r="T62" s="37">
        <v>0</v>
      </c>
      <c r="U62" s="40"/>
      <c r="AC62" s="45">
        <v>13</v>
      </c>
      <c r="AD62" s="45">
        <v>13</v>
      </c>
      <c r="AE62" s="37">
        <v>13.5</v>
      </c>
      <c r="AF62" s="131"/>
    </row>
    <row r="63" spans="1:32" ht="72" x14ac:dyDescent="0.25">
      <c r="B63" s="30" t="s">
        <v>479</v>
      </c>
      <c r="C63" s="31"/>
      <c r="D63" s="53" t="s">
        <v>412</v>
      </c>
      <c r="E63" s="32">
        <f t="shared" si="17"/>
        <v>260</v>
      </c>
      <c r="F63" s="33">
        <f>F67+F68</f>
        <v>260</v>
      </c>
      <c r="G63" s="33">
        <f>G67+G68</f>
        <v>0</v>
      </c>
      <c r="H63" s="33">
        <f>H67+H68</f>
        <v>0</v>
      </c>
      <c r="I63" s="32">
        <f t="shared" si="18"/>
        <v>260</v>
      </c>
      <c r="J63" s="33">
        <f>J67+J68</f>
        <v>260</v>
      </c>
      <c r="K63" s="33">
        <f>K67+K68</f>
        <v>0</v>
      </c>
      <c r="L63" s="37">
        <v>0</v>
      </c>
      <c r="M63" s="32">
        <f t="shared" si="20"/>
        <v>260</v>
      </c>
      <c r="N63" s="33">
        <f>N67+N68</f>
        <v>260</v>
      </c>
      <c r="O63" s="33">
        <f>O67+O68</f>
        <v>0</v>
      </c>
      <c r="P63" s="33">
        <f>P67+P68</f>
        <v>0</v>
      </c>
      <c r="Q63" s="32">
        <f t="shared" si="19"/>
        <v>260</v>
      </c>
      <c r="R63" s="33">
        <f>R67+R68</f>
        <v>260</v>
      </c>
      <c r="S63" s="33">
        <f>S67+S68</f>
        <v>0</v>
      </c>
      <c r="T63" s="33">
        <f>T67+T68</f>
        <v>0</v>
      </c>
      <c r="U63" s="32"/>
      <c r="AC63" s="33">
        <f>AC67+AC68</f>
        <v>260</v>
      </c>
      <c r="AD63" s="33">
        <f>AD67+AD68</f>
        <v>260</v>
      </c>
      <c r="AE63" s="33">
        <f>AE67+AE68</f>
        <v>350</v>
      </c>
      <c r="AF63" s="36"/>
    </row>
    <row r="64" spans="1:32" ht="18" x14ac:dyDescent="0.25">
      <c r="B64" s="41"/>
      <c r="C64" s="42"/>
      <c r="D64" s="43" t="s">
        <v>151</v>
      </c>
      <c r="E64" s="36">
        <f t="shared" si="17"/>
        <v>5</v>
      </c>
      <c r="F64" s="36">
        <f>SUM(F65:F66)</f>
        <v>5</v>
      </c>
      <c r="G64" s="36">
        <f>SUM(G65:G66)</f>
        <v>0</v>
      </c>
      <c r="H64" s="36">
        <f>SUM(H65:H66)</f>
        <v>0</v>
      </c>
      <c r="I64" s="36">
        <f t="shared" si="18"/>
        <v>5</v>
      </c>
      <c r="J64" s="36">
        <f>SUM(J65:J66)</f>
        <v>5</v>
      </c>
      <c r="K64" s="36">
        <f>SUM(K65:K66)</f>
        <v>0</v>
      </c>
      <c r="L64" s="37">
        <v>0</v>
      </c>
      <c r="M64" s="36">
        <f t="shared" si="20"/>
        <v>5</v>
      </c>
      <c r="N64" s="36">
        <f>SUM(N65:N66)</f>
        <v>5</v>
      </c>
      <c r="O64" s="36">
        <f>SUM(O65:O66)</f>
        <v>0</v>
      </c>
      <c r="P64" s="36">
        <f>SUM(P65:P66)</f>
        <v>0</v>
      </c>
      <c r="Q64" s="36">
        <f t="shared" si="19"/>
        <v>5</v>
      </c>
      <c r="R64" s="36">
        <f>SUM(R65:R66)</f>
        <v>5</v>
      </c>
      <c r="S64" s="36">
        <f>SUM(S65:S66)</f>
        <v>0</v>
      </c>
      <c r="T64" s="36">
        <f>SUM(T65:T66)</f>
        <v>0</v>
      </c>
      <c r="U64" s="36"/>
      <c r="AC64" s="36">
        <f>SUM(AC65:AC66)</f>
        <v>5</v>
      </c>
      <c r="AD64" s="36">
        <f>SUM(AD65:AD66)</f>
        <v>5</v>
      </c>
      <c r="AE64" s="36">
        <f>SUM(AE65:AE66)</f>
        <v>5</v>
      </c>
      <c r="AF64" s="36"/>
    </row>
    <row r="65" spans="2:32" ht="18" x14ac:dyDescent="0.25">
      <c r="B65" s="41"/>
      <c r="C65" s="42"/>
      <c r="D65" s="44" t="s">
        <v>335</v>
      </c>
      <c r="E65" s="37">
        <f t="shared" si="17"/>
        <v>0</v>
      </c>
      <c r="F65" s="37">
        <v>0</v>
      </c>
      <c r="G65" s="37">
        <v>0</v>
      </c>
      <c r="H65" s="37">
        <v>0</v>
      </c>
      <c r="I65" s="37">
        <f t="shared" si="18"/>
        <v>0</v>
      </c>
      <c r="J65" s="37">
        <v>0</v>
      </c>
      <c r="K65" s="37">
        <v>0</v>
      </c>
      <c r="L65" s="37">
        <v>0</v>
      </c>
      <c r="M65" s="36">
        <f t="shared" si="20"/>
        <v>0</v>
      </c>
      <c r="N65" s="37">
        <v>0</v>
      </c>
      <c r="O65" s="37">
        <v>0</v>
      </c>
      <c r="P65" s="37">
        <v>0</v>
      </c>
      <c r="Q65" s="37">
        <f t="shared" si="19"/>
        <v>0</v>
      </c>
      <c r="R65" s="37">
        <v>0</v>
      </c>
      <c r="S65" s="37">
        <v>0</v>
      </c>
      <c r="T65" s="37">
        <v>0</v>
      </c>
      <c r="U65" s="36"/>
      <c r="AC65" s="37">
        <v>0</v>
      </c>
      <c r="AD65" s="37">
        <v>0</v>
      </c>
      <c r="AE65" s="37">
        <v>0</v>
      </c>
      <c r="AF65" s="36"/>
    </row>
    <row r="66" spans="2:32" ht="18" x14ac:dyDescent="0.25">
      <c r="B66" s="41"/>
      <c r="C66" s="42"/>
      <c r="D66" s="44" t="s">
        <v>155</v>
      </c>
      <c r="E66" s="36">
        <f t="shared" si="17"/>
        <v>5</v>
      </c>
      <c r="F66" s="37">
        <v>5</v>
      </c>
      <c r="G66" s="37">
        <v>0</v>
      </c>
      <c r="H66" s="37">
        <v>0</v>
      </c>
      <c r="I66" s="36">
        <f t="shared" si="18"/>
        <v>5</v>
      </c>
      <c r="J66" s="37">
        <v>5</v>
      </c>
      <c r="K66" s="37">
        <v>0</v>
      </c>
      <c r="L66" s="37">
        <v>0</v>
      </c>
      <c r="M66" s="36">
        <f t="shared" si="20"/>
        <v>5</v>
      </c>
      <c r="N66" s="37">
        <v>5</v>
      </c>
      <c r="O66" s="37">
        <v>0</v>
      </c>
      <c r="P66" s="37">
        <v>0</v>
      </c>
      <c r="Q66" s="36">
        <f t="shared" si="19"/>
        <v>5</v>
      </c>
      <c r="R66" s="37">
        <v>5</v>
      </c>
      <c r="S66" s="37">
        <v>0</v>
      </c>
      <c r="T66" s="37">
        <v>0</v>
      </c>
      <c r="U66" s="36"/>
      <c r="AC66" s="37">
        <v>5</v>
      </c>
      <c r="AD66" s="37">
        <v>5</v>
      </c>
      <c r="AE66" s="37">
        <v>5</v>
      </c>
      <c r="AF66" s="36"/>
    </row>
    <row r="67" spans="2:32" ht="45" x14ac:dyDescent="0.25">
      <c r="B67" s="41"/>
      <c r="C67" s="34" t="s">
        <v>391</v>
      </c>
      <c r="D67" s="39" t="s">
        <v>392</v>
      </c>
      <c r="E67" s="40">
        <f t="shared" si="17"/>
        <v>170</v>
      </c>
      <c r="F67" s="45">
        <v>170</v>
      </c>
      <c r="G67" s="37">
        <v>0</v>
      </c>
      <c r="H67" s="37">
        <v>0</v>
      </c>
      <c r="I67" s="40">
        <f t="shared" si="18"/>
        <v>170</v>
      </c>
      <c r="J67" s="45">
        <v>170</v>
      </c>
      <c r="K67" s="37">
        <v>0</v>
      </c>
      <c r="L67" s="79">
        <f>SUM(L71:L77)</f>
        <v>0</v>
      </c>
      <c r="M67" s="40">
        <f t="shared" si="20"/>
        <v>170</v>
      </c>
      <c r="N67" s="45">
        <v>170</v>
      </c>
      <c r="O67" s="37">
        <v>0</v>
      </c>
      <c r="P67" s="37">
        <v>0</v>
      </c>
      <c r="Q67" s="40">
        <f t="shared" si="19"/>
        <v>170</v>
      </c>
      <c r="R67" s="45">
        <v>170</v>
      </c>
      <c r="S67" s="37">
        <v>0</v>
      </c>
      <c r="T67" s="37">
        <v>0</v>
      </c>
      <c r="U67" s="40"/>
      <c r="AC67" s="45">
        <v>170</v>
      </c>
      <c r="AD67" s="45">
        <v>170</v>
      </c>
      <c r="AE67" s="45">
        <v>230</v>
      </c>
      <c r="AF67" s="36"/>
    </row>
    <row r="68" spans="2:32" ht="60" x14ac:dyDescent="0.25">
      <c r="B68" s="41"/>
      <c r="C68" s="34" t="s">
        <v>393</v>
      </c>
      <c r="D68" s="39" t="s">
        <v>394</v>
      </c>
      <c r="E68" s="40">
        <f t="shared" si="17"/>
        <v>90</v>
      </c>
      <c r="F68" s="45">
        <v>90</v>
      </c>
      <c r="G68" s="37">
        <v>0</v>
      </c>
      <c r="H68" s="37">
        <v>0</v>
      </c>
      <c r="I68" s="40">
        <f t="shared" si="18"/>
        <v>90</v>
      </c>
      <c r="J68" s="45">
        <v>90</v>
      </c>
      <c r="K68" s="37">
        <v>0</v>
      </c>
      <c r="L68" s="36">
        <f>SUM(L69:L70)</f>
        <v>0</v>
      </c>
      <c r="M68" s="40">
        <f t="shared" si="20"/>
        <v>90</v>
      </c>
      <c r="N68" s="45">
        <v>90</v>
      </c>
      <c r="O68" s="37">
        <v>0</v>
      </c>
      <c r="P68" s="37">
        <v>0</v>
      </c>
      <c r="Q68" s="40">
        <f t="shared" si="19"/>
        <v>90</v>
      </c>
      <c r="R68" s="45">
        <v>90</v>
      </c>
      <c r="S68" s="37">
        <v>0</v>
      </c>
      <c r="T68" s="37">
        <v>0</v>
      </c>
      <c r="U68" s="40"/>
      <c r="AC68" s="45">
        <v>90</v>
      </c>
      <c r="AD68" s="45">
        <v>90</v>
      </c>
      <c r="AE68" s="45">
        <v>120</v>
      </c>
      <c r="AF68" s="36"/>
    </row>
    <row r="69" spans="2:32" ht="18" x14ac:dyDescent="0.25">
      <c r="B69" s="30" t="s">
        <v>480</v>
      </c>
      <c r="C69" s="31"/>
      <c r="D69" s="53" t="s">
        <v>103</v>
      </c>
      <c r="E69" s="32">
        <f t="shared" si="17"/>
        <v>15670</v>
      </c>
      <c r="F69" s="33">
        <f>SUM(F73:F79)</f>
        <v>15670</v>
      </c>
      <c r="G69" s="33">
        <f>SUM(G73:G79)</f>
        <v>0</v>
      </c>
      <c r="H69" s="33">
        <f>SUM(H73:H79)</f>
        <v>0</v>
      </c>
      <c r="I69" s="32">
        <f t="shared" si="18"/>
        <v>15670</v>
      </c>
      <c r="J69" s="33">
        <f>SUM(J73:J79)</f>
        <v>15670</v>
      </c>
      <c r="K69" s="33">
        <f>SUM(K73:K79)</f>
        <v>0</v>
      </c>
      <c r="L69" s="37">
        <v>0</v>
      </c>
      <c r="M69" s="32">
        <f t="shared" si="20"/>
        <v>16755</v>
      </c>
      <c r="N69" s="33">
        <f>SUM(N73:N79)</f>
        <v>16755</v>
      </c>
      <c r="O69" s="33">
        <f>SUM(O73:O79)</f>
        <v>0</v>
      </c>
      <c r="P69" s="33">
        <f>SUM(P73:P79)</f>
        <v>0</v>
      </c>
      <c r="Q69" s="32">
        <f t="shared" si="19"/>
        <v>17028</v>
      </c>
      <c r="R69" s="33">
        <f>SUM(R73:R79)</f>
        <v>17028</v>
      </c>
      <c r="S69" s="33">
        <f>SUM(S73:S79)</f>
        <v>0</v>
      </c>
      <c r="T69" s="33">
        <f>SUM(T73:T79)</f>
        <v>0</v>
      </c>
      <c r="U69" s="32">
        <f>R69-F69</f>
        <v>1358</v>
      </c>
      <c r="V69" s="100"/>
      <c r="AC69" s="33">
        <f>SUM(AC73:AC79)</f>
        <v>17832.0108</v>
      </c>
      <c r="AD69" s="33">
        <f>SUM(AD73:AD79)</f>
        <v>18503</v>
      </c>
      <c r="AE69" s="33">
        <f>SUM(AE73:AE79)</f>
        <v>19996.023068000002</v>
      </c>
      <c r="AF69" s="129" t="s">
        <v>573</v>
      </c>
    </row>
    <row r="70" spans="2:32" ht="18" x14ac:dyDescent="0.25">
      <c r="B70" s="41"/>
      <c r="C70" s="42"/>
      <c r="D70" s="43" t="s">
        <v>151</v>
      </c>
      <c r="E70" s="36">
        <f t="shared" si="17"/>
        <v>31</v>
      </c>
      <c r="F70" s="36">
        <f>SUM(F71:F72)</f>
        <v>31</v>
      </c>
      <c r="G70" s="36">
        <f>SUM(G71:G72)</f>
        <v>0</v>
      </c>
      <c r="H70" s="36">
        <f>SUM(H71:H72)</f>
        <v>0</v>
      </c>
      <c r="I70" s="36">
        <f t="shared" si="18"/>
        <v>31</v>
      </c>
      <c r="J70" s="36">
        <f>SUM(J71:J72)</f>
        <v>31</v>
      </c>
      <c r="K70" s="36">
        <f>SUM(K71:K72)</f>
        <v>0</v>
      </c>
      <c r="L70" s="37">
        <v>0</v>
      </c>
      <c r="M70" s="36">
        <f t="shared" si="20"/>
        <v>31</v>
      </c>
      <c r="N70" s="36">
        <f>SUM(N71:N72)</f>
        <v>31</v>
      </c>
      <c r="O70" s="36">
        <f>SUM(O71:O72)</f>
        <v>0</v>
      </c>
      <c r="P70" s="36">
        <f>SUM(P71:P72)</f>
        <v>0</v>
      </c>
      <c r="Q70" s="36">
        <f t="shared" si="19"/>
        <v>31</v>
      </c>
      <c r="R70" s="36">
        <f>SUM(R71:R72)</f>
        <v>31</v>
      </c>
      <c r="S70" s="36">
        <f>SUM(S71:S72)</f>
        <v>0</v>
      </c>
      <c r="T70" s="36">
        <f>SUM(T71:T72)</f>
        <v>0</v>
      </c>
      <c r="U70" s="36"/>
      <c r="AC70" s="36">
        <f>SUM(AC71:AC72)</f>
        <v>31</v>
      </c>
      <c r="AD70" s="36">
        <f>SUM(AD71:AD72)</f>
        <v>31</v>
      </c>
      <c r="AE70" s="36">
        <f>SUM(AE71:AE72)</f>
        <v>31</v>
      </c>
      <c r="AF70" s="130"/>
    </row>
    <row r="71" spans="2:32" ht="18" x14ac:dyDescent="0.25">
      <c r="B71" s="41"/>
      <c r="C71" s="42"/>
      <c r="D71" s="44" t="s">
        <v>335</v>
      </c>
      <c r="E71" s="37">
        <f t="shared" si="17"/>
        <v>0</v>
      </c>
      <c r="F71" s="37">
        <v>0</v>
      </c>
      <c r="G71" s="37">
        <v>0</v>
      </c>
      <c r="H71" s="37">
        <v>0</v>
      </c>
      <c r="I71" s="37">
        <f t="shared" si="18"/>
        <v>0</v>
      </c>
      <c r="J71" s="37">
        <v>0</v>
      </c>
      <c r="K71" s="37">
        <v>0</v>
      </c>
      <c r="L71" s="37">
        <v>0</v>
      </c>
      <c r="M71" s="36">
        <f t="shared" si="20"/>
        <v>0</v>
      </c>
      <c r="N71" s="37">
        <v>0</v>
      </c>
      <c r="O71" s="37">
        <v>0</v>
      </c>
      <c r="P71" s="37">
        <v>0</v>
      </c>
      <c r="Q71" s="37">
        <f t="shared" si="19"/>
        <v>0</v>
      </c>
      <c r="R71" s="37">
        <v>0</v>
      </c>
      <c r="S71" s="37">
        <v>0</v>
      </c>
      <c r="T71" s="37">
        <v>0</v>
      </c>
      <c r="U71" s="36"/>
      <c r="AC71" s="37">
        <v>0</v>
      </c>
      <c r="AD71" s="37">
        <v>0</v>
      </c>
      <c r="AE71" s="37">
        <v>0</v>
      </c>
      <c r="AF71" s="130"/>
    </row>
    <row r="72" spans="2:32" ht="18" x14ac:dyDescent="0.25">
      <c r="B72" s="41"/>
      <c r="C72" s="42"/>
      <c r="D72" s="44" t="s">
        <v>155</v>
      </c>
      <c r="E72" s="36">
        <f t="shared" si="17"/>
        <v>31</v>
      </c>
      <c r="F72" s="37">
        <v>31</v>
      </c>
      <c r="G72" s="37">
        <v>0</v>
      </c>
      <c r="H72" s="37">
        <v>0</v>
      </c>
      <c r="I72" s="36">
        <f t="shared" si="18"/>
        <v>31</v>
      </c>
      <c r="J72" s="37">
        <v>31</v>
      </c>
      <c r="K72" s="37">
        <v>0</v>
      </c>
      <c r="L72" s="37">
        <v>0</v>
      </c>
      <c r="M72" s="36">
        <f t="shared" si="20"/>
        <v>31</v>
      </c>
      <c r="N72" s="37">
        <v>31</v>
      </c>
      <c r="O72" s="37">
        <v>0</v>
      </c>
      <c r="P72" s="37">
        <v>0</v>
      </c>
      <c r="Q72" s="36">
        <f t="shared" si="19"/>
        <v>31</v>
      </c>
      <c r="R72" s="37">
        <v>31</v>
      </c>
      <c r="S72" s="37">
        <v>0</v>
      </c>
      <c r="T72" s="37">
        <v>0</v>
      </c>
      <c r="U72" s="36"/>
      <c r="AC72" s="37">
        <v>31</v>
      </c>
      <c r="AD72" s="37">
        <v>31</v>
      </c>
      <c r="AE72" s="37">
        <v>31</v>
      </c>
      <c r="AF72" s="130"/>
    </row>
    <row r="73" spans="2:32" ht="60" x14ac:dyDescent="0.25">
      <c r="B73" s="38"/>
      <c r="C73" s="34" t="s">
        <v>188</v>
      </c>
      <c r="D73" s="39" t="s">
        <v>488</v>
      </c>
      <c r="E73" s="40">
        <f t="shared" si="17"/>
        <v>3121</v>
      </c>
      <c r="F73" s="45">
        <v>3121</v>
      </c>
      <c r="G73" s="37">
        <v>0</v>
      </c>
      <c r="H73" s="37">
        <v>0</v>
      </c>
      <c r="I73" s="40">
        <f t="shared" si="18"/>
        <v>3121</v>
      </c>
      <c r="J73" s="45">
        <v>3121</v>
      </c>
      <c r="K73" s="37">
        <v>0</v>
      </c>
      <c r="L73" s="37">
        <v>0</v>
      </c>
      <c r="M73" s="40">
        <f t="shared" si="20"/>
        <v>3121</v>
      </c>
      <c r="N73" s="45">
        <v>3121</v>
      </c>
      <c r="O73" s="37">
        <v>0</v>
      </c>
      <c r="P73" s="37">
        <v>0</v>
      </c>
      <c r="Q73" s="40">
        <f t="shared" si="19"/>
        <v>3400</v>
      </c>
      <c r="R73" s="45">
        <v>3400</v>
      </c>
      <c r="S73" s="37">
        <v>0</v>
      </c>
      <c r="T73" s="37">
        <v>0</v>
      </c>
      <c r="U73" s="40"/>
      <c r="AC73" s="45">
        <v>3415</v>
      </c>
      <c r="AD73" s="45">
        <v>3680</v>
      </c>
      <c r="AE73" s="45">
        <v>4564</v>
      </c>
      <c r="AF73" s="130"/>
    </row>
    <row r="74" spans="2:32" ht="30" x14ac:dyDescent="0.25">
      <c r="B74" s="38"/>
      <c r="C74" s="34" t="s">
        <v>481</v>
      </c>
      <c r="D74" s="39" t="s">
        <v>193</v>
      </c>
      <c r="E74" s="40">
        <f t="shared" si="17"/>
        <v>1312</v>
      </c>
      <c r="F74" s="45">
        <v>1312</v>
      </c>
      <c r="G74" s="37">
        <v>0</v>
      </c>
      <c r="H74" s="37">
        <v>0</v>
      </c>
      <c r="I74" s="40">
        <f t="shared" si="18"/>
        <v>1312</v>
      </c>
      <c r="J74" s="45">
        <v>1312</v>
      </c>
      <c r="K74" s="37">
        <v>0</v>
      </c>
      <c r="L74" s="37">
        <v>0</v>
      </c>
      <c r="M74" s="40">
        <f t="shared" si="20"/>
        <v>1749</v>
      </c>
      <c r="N74" s="45">
        <v>1749</v>
      </c>
      <c r="O74" s="37">
        <v>0</v>
      </c>
      <c r="P74" s="37">
        <v>0</v>
      </c>
      <c r="Q74" s="40">
        <f t="shared" si="19"/>
        <v>1748.9</v>
      </c>
      <c r="R74" s="45">
        <v>1748.9</v>
      </c>
      <c r="S74" s="37">
        <v>0</v>
      </c>
      <c r="T74" s="37">
        <v>0</v>
      </c>
      <c r="U74" s="40"/>
      <c r="AC74" s="45">
        <v>1924</v>
      </c>
      <c r="AD74" s="45">
        <v>2117</v>
      </c>
      <c r="AE74" s="37">
        <v>2328</v>
      </c>
      <c r="AF74" s="130"/>
    </row>
    <row r="75" spans="2:32" ht="15.75" x14ac:dyDescent="0.25">
      <c r="B75" s="38"/>
      <c r="C75" s="34" t="s">
        <v>482</v>
      </c>
      <c r="D75" s="39" t="s">
        <v>195</v>
      </c>
      <c r="E75" s="40">
        <f t="shared" si="17"/>
        <v>9500</v>
      </c>
      <c r="F75" s="45">
        <v>9500</v>
      </c>
      <c r="G75" s="37">
        <v>0</v>
      </c>
      <c r="H75" s="37">
        <v>0</v>
      </c>
      <c r="I75" s="40">
        <f t="shared" si="18"/>
        <v>9500</v>
      </c>
      <c r="J75" s="45">
        <v>9500</v>
      </c>
      <c r="K75" s="37">
        <v>0</v>
      </c>
      <c r="L75" s="37">
        <v>0</v>
      </c>
      <c r="M75" s="40">
        <f t="shared" si="20"/>
        <v>9500</v>
      </c>
      <c r="N75" s="45">
        <v>9500</v>
      </c>
      <c r="O75" s="37">
        <v>0</v>
      </c>
      <c r="P75" s="37">
        <v>0</v>
      </c>
      <c r="Q75" s="40">
        <f t="shared" si="19"/>
        <v>9500</v>
      </c>
      <c r="R75" s="45">
        <v>9500</v>
      </c>
      <c r="S75" s="37">
        <v>0</v>
      </c>
      <c r="T75" s="37">
        <v>0</v>
      </c>
      <c r="U75" s="40"/>
      <c r="AC75" s="45">
        <v>9830</v>
      </c>
      <c r="AD75" s="45">
        <v>9830</v>
      </c>
      <c r="AE75" s="37">
        <v>9950</v>
      </c>
      <c r="AF75" s="130"/>
    </row>
    <row r="76" spans="2:32" ht="45" x14ac:dyDescent="0.25">
      <c r="B76" s="38"/>
      <c r="C76" s="34" t="s">
        <v>483</v>
      </c>
      <c r="D76" s="39" t="s">
        <v>348</v>
      </c>
      <c r="E76" s="40">
        <f t="shared" si="17"/>
        <v>39.200000000000003</v>
      </c>
      <c r="F76" s="45">
        <v>39.200000000000003</v>
      </c>
      <c r="G76" s="37">
        <v>0</v>
      </c>
      <c r="H76" s="37">
        <v>0</v>
      </c>
      <c r="I76" s="40">
        <f t="shared" si="18"/>
        <v>39.200000000000003</v>
      </c>
      <c r="J76" s="45">
        <v>39.200000000000003</v>
      </c>
      <c r="K76" s="37">
        <v>0</v>
      </c>
      <c r="L76" s="37">
        <v>0</v>
      </c>
      <c r="M76" s="40">
        <f t="shared" si="20"/>
        <v>39.200000000000003</v>
      </c>
      <c r="N76" s="45">
        <v>39.200000000000003</v>
      </c>
      <c r="O76" s="37">
        <v>0</v>
      </c>
      <c r="P76" s="37">
        <v>0</v>
      </c>
      <c r="Q76" s="40">
        <f t="shared" si="19"/>
        <v>39.200000000000003</v>
      </c>
      <c r="R76" s="45">
        <v>39.200000000000003</v>
      </c>
      <c r="S76" s="37">
        <v>0</v>
      </c>
      <c r="T76" s="37">
        <v>0</v>
      </c>
      <c r="U76" s="40"/>
      <c r="AC76" s="45">
        <v>40</v>
      </c>
      <c r="AD76" s="45">
        <v>40</v>
      </c>
      <c r="AE76" s="37">
        <v>40</v>
      </c>
      <c r="AF76" s="130"/>
    </row>
    <row r="77" spans="2:32" ht="30" x14ac:dyDescent="0.25">
      <c r="B77" s="38"/>
      <c r="C77" s="34" t="s">
        <v>484</v>
      </c>
      <c r="D77" s="39" t="s">
        <v>198</v>
      </c>
      <c r="E77" s="40">
        <f t="shared" si="17"/>
        <v>37.799999999999997</v>
      </c>
      <c r="F77" s="45">
        <v>37.799999999999997</v>
      </c>
      <c r="G77" s="37">
        <v>0</v>
      </c>
      <c r="H77" s="37">
        <v>0</v>
      </c>
      <c r="I77" s="40">
        <f t="shared" si="18"/>
        <v>37.799999999999997</v>
      </c>
      <c r="J77" s="45">
        <v>37.799999999999997</v>
      </c>
      <c r="K77" s="37">
        <v>0</v>
      </c>
      <c r="L77" s="37">
        <v>0</v>
      </c>
      <c r="M77" s="40">
        <f t="shared" si="20"/>
        <v>43.8</v>
      </c>
      <c r="N77" s="45">
        <f>37.8+6</f>
        <v>43.8</v>
      </c>
      <c r="O77" s="37">
        <v>0</v>
      </c>
      <c r="P77" s="37">
        <v>0</v>
      </c>
      <c r="Q77" s="40">
        <f t="shared" si="19"/>
        <v>37.799999999999997</v>
      </c>
      <c r="R77" s="45">
        <v>37.799999999999997</v>
      </c>
      <c r="S77" s="37">
        <v>0</v>
      </c>
      <c r="T77" s="37">
        <v>0</v>
      </c>
      <c r="U77" s="40"/>
      <c r="AC77" s="45">
        <v>42</v>
      </c>
      <c r="AD77" s="45">
        <v>46</v>
      </c>
      <c r="AE77" s="37">
        <v>50</v>
      </c>
      <c r="AF77" s="130"/>
    </row>
    <row r="78" spans="2:32" ht="45" x14ac:dyDescent="0.25">
      <c r="B78" s="38"/>
      <c r="C78" s="34" t="s">
        <v>485</v>
      </c>
      <c r="D78" s="39" t="s">
        <v>487</v>
      </c>
      <c r="E78" s="40">
        <f t="shared" si="17"/>
        <v>1250</v>
      </c>
      <c r="F78" s="45">
        <v>1250</v>
      </c>
      <c r="G78" s="37">
        <v>0</v>
      </c>
      <c r="H78" s="37">
        <v>0</v>
      </c>
      <c r="I78" s="40">
        <f t="shared" si="18"/>
        <v>1250</v>
      </c>
      <c r="J78" s="45">
        <v>1250</v>
      </c>
      <c r="K78" s="37">
        <v>0</v>
      </c>
      <c r="L78" s="37">
        <v>0</v>
      </c>
      <c r="M78" s="40">
        <f t="shared" si="20"/>
        <v>1892</v>
      </c>
      <c r="N78" s="45">
        <v>1892</v>
      </c>
      <c r="O78" s="37">
        <v>0</v>
      </c>
      <c r="P78" s="37">
        <v>0</v>
      </c>
      <c r="Q78" s="40">
        <f t="shared" si="19"/>
        <v>1892.1</v>
      </c>
      <c r="R78" s="45">
        <v>1892.1</v>
      </c>
      <c r="S78" s="37">
        <v>0</v>
      </c>
      <c r="T78" s="37">
        <v>0</v>
      </c>
      <c r="U78" s="40"/>
      <c r="AC78" s="45">
        <v>2081.0108</v>
      </c>
      <c r="AD78" s="45">
        <v>2290</v>
      </c>
      <c r="AE78" s="37">
        <v>2518.0230680000004</v>
      </c>
      <c r="AF78" s="130"/>
    </row>
    <row r="79" spans="2:32" ht="75" x14ac:dyDescent="0.25">
      <c r="B79" s="38"/>
      <c r="C79" s="34" t="s">
        <v>486</v>
      </c>
      <c r="D79" s="39" t="s">
        <v>398</v>
      </c>
      <c r="E79" s="40">
        <f t="shared" si="17"/>
        <v>410</v>
      </c>
      <c r="F79" s="45">
        <v>410</v>
      </c>
      <c r="G79" s="37">
        <v>0</v>
      </c>
      <c r="H79" s="37">
        <v>0</v>
      </c>
      <c r="I79" s="40">
        <f t="shared" si="18"/>
        <v>410</v>
      </c>
      <c r="J79" s="45">
        <v>410</v>
      </c>
      <c r="K79" s="37">
        <v>0</v>
      </c>
      <c r="L79" s="79">
        <f>SUM(L82:L85)</f>
        <v>0</v>
      </c>
      <c r="M79" s="40">
        <f t="shared" si="20"/>
        <v>410</v>
      </c>
      <c r="N79" s="45">
        <v>410</v>
      </c>
      <c r="O79" s="37">
        <v>0</v>
      </c>
      <c r="P79" s="37">
        <v>0</v>
      </c>
      <c r="Q79" s="40">
        <f t="shared" si="19"/>
        <v>410</v>
      </c>
      <c r="R79" s="45">
        <v>410</v>
      </c>
      <c r="S79" s="37">
        <v>0</v>
      </c>
      <c r="T79" s="37">
        <v>0</v>
      </c>
      <c r="U79" s="40"/>
      <c r="AC79" s="45">
        <v>500</v>
      </c>
      <c r="AD79" s="45">
        <v>500</v>
      </c>
      <c r="AE79" s="37">
        <v>546</v>
      </c>
      <c r="AF79" s="130"/>
    </row>
    <row r="80" spans="2:32" ht="18" x14ac:dyDescent="0.25">
      <c r="B80" s="30" t="s">
        <v>489</v>
      </c>
      <c r="C80" s="31"/>
      <c r="D80" s="53" t="s">
        <v>104</v>
      </c>
      <c r="E80" s="32">
        <f t="shared" si="17"/>
        <v>12520</v>
      </c>
      <c r="F80" s="33">
        <f>SUM(F84:F88)</f>
        <v>12520</v>
      </c>
      <c r="G80" s="33">
        <f>SUM(G84:G88)</f>
        <v>0</v>
      </c>
      <c r="H80" s="33">
        <f>SUM(H84:H88)</f>
        <v>0</v>
      </c>
      <c r="I80" s="32">
        <f t="shared" si="18"/>
        <v>12520</v>
      </c>
      <c r="J80" s="33">
        <f>SUM(J84:J88)</f>
        <v>12520</v>
      </c>
      <c r="K80" s="33">
        <f>SUM(K84:K88)</f>
        <v>0</v>
      </c>
      <c r="L80" s="37">
        <v>0</v>
      </c>
      <c r="M80" s="32">
        <f t="shared" si="20"/>
        <v>14229</v>
      </c>
      <c r="N80" s="33">
        <f>SUM(N84:N88)</f>
        <v>14229</v>
      </c>
      <c r="O80" s="33">
        <f>SUM(O84:O88)</f>
        <v>0</v>
      </c>
      <c r="P80" s="33">
        <f>SUM(P84:P88)</f>
        <v>0</v>
      </c>
      <c r="Q80" s="32">
        <f t="shared" si="19"/>
        <v>14228.6</v>
      </c>
      <c r="R80" s="33">
        <f>SUM(R84:R88)</f>
        <v>14228.6</v>
      </c>
      <c r="S80" s="33">
        <f>SUM(S84:S88)</f>
        <v>0</v>
      </c>
      <c r="T80" s="33">
        <f>SUM(T84:T88)</f>
        <v>0</v>
      </c>
      <c r="U80" s="32">
        <f>R80-F80</f>
        <v>1708.6000000000004</v>
      </c>
      <c r="V80" s="100"/>
      <c r="AC80" s="33">
        <f>SUM(AC84:AC88)</f>
        <v>17372</v>
      </c>
      <c r="AD80" s="33">
        <f>SUM(AD84:AD88)</f>
        <v>20500</v>
      </c>
      <c r="AE80" s="33">
        <f>SUM(AE84:AE88)</f>
        <v>22062.00026583</v>
      </c>
      <c r="AF80" s="36"/>
    </row>
    <row r="81" spans="2:32" ht="18" x14ac:dyDescent="0.25">
      <c r="B81" s="41"/>
      <c r="C81" s="42"/>
      <c r="D81" s="43" t="s">
        <v>151</v>
      </c>
      <c r="E81" s="36">
        <f t="shared" si="17"/>
        <v>0</v>
      </c>
      <c r="F81" s="36">
        <f>SUM(F82:F83)</f>
        <v>0</v>
      </c>
      <c r="G81" s="36">
        <f>SUM(G82:G83)</f>
        <v>0</v>
      </c>
      <c r="H81" s="36">
        <f>SUM(H82:H83)</f>
        <v>0</v>
      </c>
      <c r="I81" s="36">
        <f t="shared" si="18"/>
        <v>0</v>
      </c>
      <c r="J81" s="36">
        <f>SUM(J82:J83)</f>
        <v>0</v>
      </c>
      <c r="K81" s="36">
        <f>SUM(K82:K83)</f>
        <v>0</v>
      </c>
      <c r="L81" s="37">
        <v>0</v>
      </c>
      <c r="M81" s="36">
        <f t="shared" si="20"/>
        <v>0</v>
      </c>
      <c r="N81" s="36">
        <f>SUM(N82:N83)</f>
        <v>0</v>
      </c>
      <c r="O81" s="36">
        <f>SUM(O82:O83)</f>
        <v>0</v>
      </c>
      <c r="P81" s="36">
        <f>SUM(P82:P83)</f>
        <v>0</v>
      </c>
      <c r="Q81" s="36">
        <f t="shared" si="19"/>
        <v>0</v>
      </c>
      <c r="R81" s="36">
        <f>SUM(R82:R83)</f>
        <v>0</v>
      </c>
      <c r="S81" s="36">
        <f>SUM(S82:S83)</f>
        <v>0</v>
      </c>
      <c r="T81" s="36">
        <f>SUM(T82:T83)</f>
        <v>0</v>
      </c>
      <c r="U81" s="36"/>
      <c r="AC81" s="36">
        <f>SUM(AC82:AC83)</f>
        <v>0</v>
      </c>
      <c r="AD81" s="36">
        <f>SUM(AD82:AD83)</f>
        <v>0</v>
      </c>
      <c r="AE81" s="36">
        <f>SUM(AE82:AE83)</f>
        <v>0</v>
      </c>
      <c r="AF81" s="129" t="s">
        <v>557</v>
      </c>
    </row>
    <row r="82" spans="2:32" ht="18" x14ac:dyDescent="0.25">
      <c r="B82" s="41"/>
      <c r="C82" s="42"/>
      <c r="D82" s="44" t="s">
        <v>335</v>
      </c>
      <c r="E82" s="37">
        <f t="shared" si="17"/>
        <v>0</v>
      </c>
      <c r="F82" s="37">
        <v>0</v>
      </c>
      <c r="G82" s="37">
        <v>0</v>
      </c>
      <c r="H82" s="37">
        <v>0</v>
      </c>
      <c r="I82" s="37">
        <f t="shared" si="18"/>
        <v>0</v>
      </c>
      <c r="J82" s="37">
        <v>0</v>
      </c>
      <c r="K82" s="37">
        <v>0</v>
      </c>
      <c r="L82" s="37">
        <v>0</v>
      </c>
      <c r="M82" s="36">
        <f t="shared" si="20"/>
        <v>0</v>
      </c>
      <c r="N82" s="37">
        <v>0</v>
      </c>
      <c r="O82" s="37">
        <v>0</v>
      </c>
      <c r="P82" s="37">
        <v>0</v>
      </c>
      <c r="Q82" s="37">
        <f t="shared" si="19"/>
        <v>0</v>
      </c>
      <c r="R82" s="37">
        <v>0</v>
      </c>
      <c r="S82" s="37">
        <v>0</v>
      </c>
      <c r="T82" s="37">
        <v>0</v>
      </c>
      <c r="U82" s="36"/>
      <c r="AC82" s="37">
        <v>0</v>
      </c>
      <c r="AD82" s="37">
        <v>0</v>
      </c>
      <c r="AE82" s="37">
        <v>0</v>
      </c>
      <c r="AF82" s="130"/>
    </row>
    <row r="83" spans="2:32" ht="18" x14ac:dyDescent="0.25">
      <c r="B83" s="41"/>
      <c r="C83" s="42"/>
      <c r="D83" s="44" t="s">
        <v>155</v>
      </c>
      <c r="E83" s="36">
        <f t="shared" si="17"/>
        <v>0</v>
      </c>
      <c r="F83" s="37">
        <v>0</v>
      </c>
      <c r="G83" s="37">
        <v>0</v>
      </c>
      <c r="H83" s="37">
        <v>0</v>
      </c>
      <c r="I83" s="36">
        <f t="shared" si="18"/>
        <v>0</v>
      </c>
      <c r="J83" s="37">
        <v>0</v>
      </c>
      <c r="K83" s="37">
        <v>0</v>
      </c>
      <c r="L83" s="45">
        <v>0</v>
      </c>
      <c r="M83" s="36">
        <f t="shared" si="20"/>
        <v>0</v>
      </c>
      <c r="N83" s="37">
        <v>0</v>
      </c>
      <c r="O83" s="37">
        <v>0</v>
      </c>
      <c r="P83" s="37">
        <v>0</v>
      </c>
      <c r="Q83" s="36">
        <f t="shared" si="19"/>
        <v>0</v>
      </c>
      <c r="R83" s="37">
        <v>0</v>
      </c>
      <c r="S83" s="37">
        <v>0</v>
      </c>
      <c r="T83" s="37">
        <v>0</v>
      </c>
      <c r="U83" s="36"/>
      <c r="AC83" s="37">
        <v>0</v>
      </c>
      <c r="AD83" s="37">
        <v>0</v>
      </c>
      <c r="AE83" s="37">
        <v>0</v>
      </c>
      <c r="AF83" s="130"/>
    </row>
    <row r="84" spans="2:32" ht="105" x14ac:dyDescent="0.25">
      <c r="B84" s="38"/>
      <c r="C84" s="60" t="s">
        <v>190</v>
      </c>
      <c r="D84" s="39" t="s">
        <v>490</v>
      </c>
      <c r="E84" s="40">
        <f t="shared" si="17"/>
        <v>3880</v>
      </c>
      <c r="F84" s="45">
        <v>3880</v>
      </c>
      <c r="G84" s="37">
        <v>0</v>
      </c>
      <c r="H84" s="37">
        <v>0</v>
      </c>
      <c r="I84" s="40">
        <f t="shared" si="18"/>
        <v>3880</v>
      </c>
      <c r="J84" s="45">
        <v>3880</v>
      </c>
      <c r="K84" s="37">
        <v>0</v>
      </c>
      <c r="L84" s="45">
        <v>0</v>
      </c>
      <c r="M84" s="40">
        <f t="shared" si="20"/>
        <v>4465</v>
      </c>
      <c r="N84" s="45">
        <v>4465</v>
      </c>
      <c r="O84" s="37">
        <v>0</v>
      </c>
      <c r="P84" s="37">
        <v>0</v>
      </c>
      <c r="Q84" s="40">
        <f t="shared" si="19"/>
        <v>4465</v>
      </c>
      <c r="R84" s="45">
        <v>4465</v>
      </c>
      <c r="S84" s="37">
        <v>0</v>
      </c>
      <c r="T84" s="37">
        <v>0</v>
      </c>
      <c r="U84" s="40"/>
      <c r="AC84" s="45">
        <v>4912</v>
      </c>
      <c r="AD84" s="37">
        <v>5400</v>
      </c>
      <c r="AE84" s="37">
        <v>5942.9002658300005</v>
      </c>
      <c r="AF84" s="130"/>
    </row>
    <row r="85" spans="2:32" ht="30" x14ac:dyDescent="0.25">
      <c r="B85" s="38"/>
      <c r="C85" s="60" t="s">
        <v>192</v>
      </c>
      <c r="D85" s="39" t="s">
        <v>202</v>
      </c>
      <c r="E85" s="40">
        <f t="shared" si="17"/>
        <v>4000</v>
      </c>
      <c r="F85" s="45">
        <v>4000</v>
      </c>
      <c r="G85" s="45">
        <v>0</v>
      </c>
      <c r="H85" s="45">
        <v>0</v>
      </c>
      <c r="I85" s="40">
        <f t="shared" si="18"/>
        <v>4000</v>
      </c>
      <c r="J85" s="45">
        <v>4000</v>
      </c>
      <c r="K85" s="45">
        <v>0</v>
      </c>
      <c r="L85" s="45">
        <v>0</v>
      </c>
      <c r="M85" s="40">
        <f t="shared" si="20"/>
        <v>4160</v>
      </c>
      <c r="N85" s="45">
        <v>4160</v>
      </c>
      <c r="O85" s="45">
        <v>0</v>
      </c>
      <c r="P85" s="45">
        <v>0</v>
      </c>
      <c r="Q85" s="40">
        <f t="shared" si="19"/>
        <v>4160</v>
      </c>
      <c r="R85" s="45">
        <v>4160</v>
      </c>
      <c r="S85" s="45">
        <v>0</v>
      </c>
      <c r="T85" s="45">
        <v>0</v>
      </c>
      <c r="U85" s="40"/>
      <c r="AC85" s="45">
        <v>4360</v>
      </c>
      <c r="AD85" s="37">
        <v>6200</v>
      </c>
      <c r="AE85" s="37">
        <v>6500</v>
      </c>
      <c r="AF85" s="130"/>
    </row>
    <row r="86" spans="2:32" ht="30" x14ac:dyDescent="0.25">
      <c r="B86" s="38"/>
      <c r="C86" s="60" t="s">
        <v>194</v>
      </c>
      <c r="D86" s="39" t="s">
        <v>204</v>
      </c>
      <c r="E86" s="40">
        <f t="shared" si="17"/>
        <v>2450</v>
      </c>
      <c r="F86" s="45">
        <v>2450</v>
      </c>
      <c r="G86" s="45">
        <v>0</v>
      </c>
      <c r="H86" s="45">
        <v>0</v>
      </c>
      <c r="I86" s="40">
        <f t="shared" si="18"/>
        <v>2450</v>
      </c>
      <c r="J86" s="45">
        <v>2450</v>
      </c>
      <c r="K86" s="45">
        <v>0</v>
      </c>
      <c r="L86" s="45">
        <v>0</v>
      </c>
      <c r="M86" s="40">
        <f t="shared" si="20"/>
        <v>2450</v>
      </c>
      <c r="N86" s="45">
        <v>2450</v>
      </c>
      <c r="O86" s="45">
        <v>0</v>
      </c>
      <c r="P86" s="45">
        <v>0</v>
      </c>
      <c r="Q86" s="40">
        <f t="shared" si="19"/>
        <v>2450</v>
      </c>
      <c r="R86" s="45">
        <v>2450</v>
      </c>
      <c r="S86" s="45">
        <v>0</v>
      </c>
      <c r="T86" s="45">
        <v>0</v>
      </c>
      <c r="U86" s="40"/>
      <c r="AC86" s="45">
        <v>4000</v>
      </c>
      <c r="AD86" s="45">
        <v>4300</v>
      </c>
      <c r="AE86" s="37">
        <v>4600</v>
      </c>
      <c r="AF86" s="130"/>
    </row>
    <row r="87" spans="2:32" ht="45" x14ac:dyDescent="0.25">
      <c r="B87" s="38"/>
      <c r="C87" s="60" t="s">
        <v>196</v>
      </c>
      <c r="D87" s="39" t="s">
        <v>491</v>
      </c>
      <c r="E87" s="40">
        <f t="shared" si="17"/>
        <v>2190</v>
      </c>
      <c r="F87" s="45">
        <v>2190</v>
      </c>
      <c r="G87" s="45">
        <v>0</v>
      </c>
      <c r="H87" s="45">
        <v>0</v>
      </c>
      <c r="I87" s="40">
        <f t="shared" si="18"/>
        <v>2190</v>
      </c>
      <c r="J87" s="45">
        <v>2190</v>
      </c>
      <c r="K87" s="45">
        <v>0</v>
      </c>
      <c r="L87" s="79">
        <f>SUM(L91:L96)</f>
        <v>0</v>
      </c>
      <c r="M87" s="40">
        <f t="shared" si="20"/>
        <v>2419</v>
      </c>
      <c r="N87" s="45">
        <v>2419</v>
      </c>
      <c r="O87" s="45">
        <v>0</v>
      </c>
      <c r="P87" s="45">
        <v>0</v>
      </c>
      <c r="Q87" s="40">
        <f t="shared" si="19"/>
        <v>2418.6</v>
      </c>
      <c r="R87" s="45">
        <v>2418.6</v>
      </c>
      <c r="S87" s="45">
        <v>0</v>
      </c>
      <c r="T87" s="45">
        <v>0</v>
      </c>
      <c r="U87" s="40"/>
      <c r="AC87" s="45">
        <v>3100</v>
      </c>
      <c r="AD87" s="45">
        <v>3100</v>
      </c>
      <c r="AE87" s="37">
        <v>3219.1</v>
      </c>
      <c r="AF87" s="131"/>
    </row>
    <row r="88" spans="2:32" ht="30" customHeight="1" x14ac:dyDescent="0.25">
      <c r="B88" s="38"/>
      <c r="C88" s="87" t="s">
        <v>197</v>
      </c>
      <c r="D88" s="86" t="s">
        <v>405</v>
      </c>
      <c r="E88" s="40">
        <f t="shared" si="17"/>
        <v>0</v>
      </c>
      <c r="F88" s="45"/>
      <c r="G88" s="45">
        <v>0</v>
      </c>
      <c r="H88" s="45">
        <v>0</v>
      </c>
      <c r="I88" s="40">
        <f t="shared" si="18"/>
        <v>0</v>
      </c>
      <c r="J88" s="45"/>
      <c r="K88" s="45">
        <v>0</v>
      </c>
      <c r="L88" s="36">
        <f>SUM(L89:L90)</f>
        <v>0</v>
      </c>
      <c r="M88" s="40">
        <f t="shared" si="20"/>
        <v>735</v>
      </c>
      <c r="N88" s="45">
        <v>735</v>
      </c>
      <c r="O88" s="45">
        <v>0</v>
      </c>
      <c r="P88" s="45">
        <v>0</v>
      </c>
      <c r="Q88" s="40">
        <f t="shared" si="19"/>
        <v>735</v>
      </c>
      <c r="R88" s="45">
        <v>735</v>
      </c>
      <c r="S88" s="45">
        <v>0</v>
      </c>
      <c r="T88" s="45">
        <v>0</v>
      </c>
      <c r="U88" s="40"/>
      <c r="AC88" s="45">
        <v>1000</v>
      </c>
      <c r="AD88" s="45">
        <v>1500</v>
      </c>
      <c r="AE88" s="45">
        <v>1800</v>
      </c>
      <c r="AF88" s="36"/>
    </row>
    <row r="89" spans="2:32" ht="18" x14ac:dyDescent="0.25">
      <c r="B89" s="30" t="s">
        <v>492</v>
      </c>
      <c r="C89" s="31"/>
      <c r="D89" s="53" t="s">
        <v>106</v>
      </c>
      <c r="E89" s="32">
        <f t="shared" si="17"/>
        <v>8000</v>
      </c>
      <c r="F89" s="33">
        <f>SUM(F93:F98)</f>
        <v>8000</v>
      </c>
      <c r="G89" s="33">
        <f>SUM(G93:G98)</f>
        <v>0</v>
      </c>
      <c r="H89" s="33">
        <f>SUM(H93:H98)</f>
        <v>0</v>
      </c>
      <c r="I89" s="32">
        <f t="shared" si="18"/>
        <v>8000</v>
      </c>
      <c r="J89" s="33">
        <f>SUM(J93:J98)</f>
        <v>8000</v>
      </c>
      <c r="K89" s="33">
        <f>SUM(K93:K98)</f>
        <v>0</v>
      </c>
      <c r="L89" s="37">
        <v>0</v>
      </c>
      <c r="M89" s="32">
        <f t="shared" si="20"/>
        <v>8000</v>
      </c>
      <c r="N89" s="33">
        <f>SUM(N93:N98)</f>
        <v>8000</v>
      </c>
      <c r="O89" s="33">
        <f>SUM(O93:O98)</f>
        <v>0</v>
      </c>
      <c r="P89" s="33">
        <f>SUM(P93:P98)</f>
        <v>0</v>
      </c>
      <c r="Q89" s="32">
        <f t="shared" si="19"/>
        <v>8000</v>
      </c>
      <c r="R89" s="33">
        <f>SUM(R93:R98)</f>
        <v>8000</v>
      </c>
      <c r="S89" s="33">
        <f>SUM(S93:S98)</f>
        <v>0</v>
      </c>
      <c r="T89" s="33">
        <f>SUM(T93:T98)</f>
        <v>0</v>
      </c>
      <c r="U89" s="32">
        <f>R89-F89</f>
        <v>0</v>
      </c>
      <c r="V89" s="100"/>
      <c r="AC89" s="33">
        <f>SUM(AC93:AC98)</f>
        <v>8900</v>
      </c>
      <c r="AD89" s="33">
        <f>SUM(AD93:AD98)</f>
        <v>9000</v>
      </c>
      <c r="AE89" s="33">
        <f>SUM(AE93:AE98)</f>
        <v>9285</v>
      </c>
      <c r="AF89" s="36"/>
    </row>
    <row r="90" spans="2:32" ht="18" x14ac:dyDescent="0.25">
      <c r="B90" s="41"/>
      <c r="C90" s="42"/>
      <c r="D90" s="43" t="s">
        <v>151</v>
      </c>
      <c r="E90" s="36">
        <f t="shared" si="17"/>
        <v>0</v>
      </c>
      <c r="F90" s="36">
        <f>SUM(F91:F92)</f>
        <v>0</v>
      </c>
      <c r="G90" s="36">
        <f>SUM(G91:G92)</f>
        <v>0</v>
      </c>
      <c r="H90" s="36">
        <f>SUM(H91:H92)</f>
        <v>0</v>
      </c>
      <c r="I90" s="36">
        <f t="shared" si="18"/>
        <v>0</v>
      </c>
      <c r="J90" s="36">
        <f>SUM(J91:J92)</f>
        <v>0</v>
      </c>
      <c r="K90" s="36">
        <f>SUM(K91:K92)</f>
        <v>0</v>
      </c>
      <c r="L90" s="37">
        <v>0</v>
      </c>
      <c r="M90" s="36">
        <f t="shared" si="20"/>
        <v>0</v>
      </c>
      <c r="N90" s="36">
        <f>SUM(N91:N92)</f>
        <v>0</v>
      </c>
      <c r="O90" s="36">
        <f>SUM(O91:O92)</f>
        <v>0</v>
      </c>
      <c r="P90" s="36">
        <f>SUM(P91:P92)</f>
        <v>0</v>
      </c>
      <c r="Q90" s="36">
        <f t="shared" si="19"/>
        <v>0</v>
      </c>
      <c r="R90" s="36">
        <f>SUM(R91:R92)</f>
        <v>0</v>
      </c>
      <c r="S90" s="36">
        <f>SUM(S91:S92)</f>
        <v>0</v>
      </c>
      <c r="T90" s="36">
        <f>SUM(T91:T92)</f>
        <v>0</v>
      </c>
      <c r="U90" s="36"/>
      <c r="AC90" s="36">
        <f>SUM(AC91:AC92)</f>
        <v>0</v>
      </c>
      <c r="AD90" s="36">
        <f>SUM(AD91:AD92)</f>
        <v>0</v>
      </c>
      <c r="AE90" s="36">
        <f>SUM(AE91:AE92)</f>
        <v>0</v>
      </c>
      <c r="AF90" s="36"/>
    </row>
    <row r="91" spans="2:32" ht="18" x14ac:dyDescent="0.25">
      <c r="B91" s="41"/>
      <c r="C91" s="42"/>
      <c r="D91" s="44" t="s">
        <v>335</v>
      </c>
      <c r="E91" s="37">
        <f t="shared" si="17"/>
        <v>0</v>
      </c>
      <c r="F91" s="37">
        <v>0</v>
      </c>
      <c r="G91" s="37">
        <v>0</v>
      </c>
      <c r="H91" s="37">
        <v>0</v>
      </c>
      <c r="I91" s="37">
        <f t="shared" si="18"/>
        <v>0</v>
      </c>
      <c r="J91" s="37">
        <v>0</v>
      </c>
      <c r="K91" s="37">
        <v>0</v>
      </c>
      <c r="L91" s="45">
        <v>0</v>
      </c>
      <c r="M91" s="36">
        <f t="shared" si="20"/>
        <v>0</v>
      </c>
      <c r="N91" s="37">
        <v>0</v>
      </c>
      <c r="O91" s="37">
        <v>0</v>
      </c>
      <c r="P91" s="37">
        <v>0</v>
      </c>
      <c r="Q91" s="37">
        <f t="shared" si="19"/>
        <v>0</v>
      </c>
      <c r="R91" s="37">
        <v>0</v>
      </c>
      <c r="S91" s="37">
        <v>0</v>
      </c>
      <c r="T91" s="37">
        <v>0</v>
      </c>
      <c r="U91" s="36"/>
      <c r="AC91" s="37">
        <v>0</v>
      </c>
      <c r="AD91" s="37">
        <v>0</v>
      </c>
      <c r="AE91" s="37">
        <v>0</v>
      </c>
      <c r="AF91" s="36"/>
    </row>
    <row r="92" spans="2:32" ht="18" x14ac:dyDescent="0.25">
      <c r="B92" s="41"/>
      <c r="C92" s="42"/>
      <c r="D92" s="44" t="s">
        <v>155</v>
      </c>
      <c r="E92" s="36">
        <f t="shared" si="17"/>
        <v>0</v>
      </c>
      <c r="F92" s="37">
        <v>0</v>
      </c>
      <c r="G92" s="37">
        <v>0</v>
      </c>
      <c r="H92" s="37">
        <v>0</v>
      </c>
      <c r="I92" s="36">
        <f t="shared" si="18"/>
        <v>0</v>
      </c>
      <c r="J92" s="37">
        <v>0</v>
      </c>
      <c r="K92" s="37">
        <v>0</v>
      </c>
      <c r="L92" s="45">
        <v>0</v>
      </c>
      <c r="M92" s="36">
        <f t="shared" si="20"/>
        <v>0</v>
      </c>
      <c r="N92" s="37">
        <v>0</v>
      </c>
      <c r="O92" s="37">
        <v>0</v>
      </c>
      <c r="P92" s="37">
        <v>0</v>
      </c>
      <c r="Q92" s="36">
        <f t="shared" si="19"/>
        <v>0</v>
      </c>
      <c r="R92" s="37">
        <v>0</v>
      </c>
      <c r="S92" s="37">
        <v>0</v>
      </c>
      <c r="T92" s="37">
        <v>0</v>
      </c>
      <c r="U92" s="36"/>
      <c r="AC92" s="37">
        <v>0</v>
      </c>
      <c r="AD92" s="37">
        <v>0</v>
      </c>
      <c r="AE92" s="37">
        <v>0</v>
      </c>
      <c r="AF92" s="36"/>
    </row>
    <row r="93" spans="2:32" ht="45" x14ac:dyDescent="0.25">
      <c r="B93" s="38"/>
      <c r="C93" s="60" t="s">
        <v>200</v>
      </c>
      <c r="D93" s="39" t="s">
        <v>350</v>
      </c>
      <c r="E93" s="40">
        <f t="shared" si="17"/>
        <v>5963</v>
      </c>
      <c r="F93" s="45">
        <v>5963</v>
      </c>
      <c r="G93" s="45">
        <v>0</v>
      </c>
      <c r="H93" s="45">
        <v>0</v>
      </c>
      <c r="I93" s="40">
        <f t="shared" si="18"/>
        <v>6113</v>
      </c>
      <c r="J93" s="45">
        <v>6113</v>
      </c>
      <c r="K93" s="45">
        <v>0</v>
      </c>
      <c r="L93" s="45">
        <v>0</v>
      </c>
      <c r="M93" s="40">
        <f t="shared" si="20"/>
        <v>6113</v>
      </c>
      <c r="N93" s="45">
        <v>6113</v>
      </c>
      <c r="O93" s="45">
        <v>0</v>
      </c>
      <c r="P93" s="45">
        <v>0</v>
      </c>
      <c r="Q93" s="40">
        <f t="shared" si="19"/>
        <v>6113</v>
      </c>
      <c r="R93" s="45">
        <v>6113</v>
      </c>
      <c r="S93" s="45">
        <v>0</v>
      </c>
      <c r="T93" s="45">
        <v>0</v>
      </c>
      <c r="U93" s="40"/>
      <c r="AC93" s="45">
        <v>6905</v>
      </c>
      <c r="AD93" s="45">
        <f>7500-505</f>
        <v>6995</v>
      </c>
      <c r="AE93" s="45">
        <v>7130</v>
      </c>
      <c r="AF93" s="36"/>
    </row>
    <row r="94" spans="2:32" ht="15.75" x14ac:dyDescent="0.25">
      <c r="B94" s="38"/>
      <c r="C94" s="60" t="s">
        <v>201</v>
      </c>
      <c r="D94" s="39" t="s">
        <v>209</v>
      </c>
      <c r="E94" s="40">
        <f t="shared" si="17"/>
        <v>413</v>
      </c>
      <c r="F94" s="45">
        <v>413</v>
      </c>
      <c r="G94" s="45">
        <v>0</v>
      </c>
      <c r="H94" s="45">
        <v>0</v>
      </c>
      <c r="I94" s="40">
        <f t="shared" si="18"/>
        <v>413</v>
      </c>
      <c r="J94" s="45">
        <v>413</v>
      </c>
      <c r="K94" s="45">
        <v>0</v>
      </c>
      <c r="L94" s="45">
        <v>0</v>
      </c>
      <c r="M94" s="40">
        <f t="shared" si="20"/>
        <v>413</v>
      </c>
      <c r="N94" s="45">
        <v>413</v>
      </c>
      <c r="O94" s="45">
        <v>0</v>
      </c>
      <c r="P94" s="45">
        <v>0</v>
      </c>
      <c r="Q94" s="40">
        <f t="shared" si="19"/>
        <v>413</v>
      </c>
      <c r="R94" s="45">
        <v>413</v>
      </c>
      <c r="S94" s="45">
        <v>0</v>
      </c>
      <c r="T94" s="45">
        <v>0</v>
      </c>
      <c r="U94" s="40"/>
      <c r="AC94" s="45">
        <v>415</v>
      </c>
      <c r="AD94" s="45">
        <v>415</v>
      </c>
      <c r="AE94" s="45">
        <v>415</v>
      </c>
      <c r="AF94" s="36"/>
    </row>
    <row r="95" spans="2:32" ht="75" x14ac:dyDescent="0.25">
      <c r="B95" s="38"/>
      <c r="C95" s="60" t="s">
        <v>203</v>
      </c>
      <c r="D95" s="39" t="s">
        <v>493</v>
      </c>
      <c r="E95" s="40">
        <f t="shared" si="17"/>
        <v>374</v>
      </c>
      <c r="F95" s="45">
        <v>374</v>
      </c>
      <c r="G95" s="45">
        <v>0</v>
      </c>
      <c r="H95" s="45">
        <v>0</v>
      </c>
      <c r="I95" s="40">
        <f t="shared" si="18"/>
        <v>374</v>
      </c>
      <c r="J95" s="45">
        <v>374</v>
      </c>
      <c r="K95" s="45">
        <v>0</v>
      </c>
      <c r="L95" s="45">
        <v>0</v>
      </c>
      <c r="M95" s="40">
        <f t="shared" si="20"/>
        <v>374</v>
      </c>
      <c r="N95" s="45">
        <v>374</v>
      </c>
      <c r="O95" s="45">
        <v>0</v>
      </c>
      <c r="P95" s="45">
        <v>0</v>
      </c>
      <c r="Q95" s="40">
        <f t="shared" si="19"/>
        <v>374</v>
      </c>
      <c r="R95" s="45">
        <v>374</v>
      </c>
      <c r="S95" s="45">
        <v>0</v>
      </c>
      <c r="T95" s="45">
        <v>0</v>
      </c>
      <c r="U95" s="40"/>
      <c r="AC95" s="45">
        <v>380</v>
      </c>
      <c r="AD95" s="45">
        <v>380</v>
      </c>
      <c r="AE95" s="45">
        <v>380</v>
      </c>
      <c r="AF95" s="36"/>
    </row>
    <row r="96" spans="2:32" ht="45" x14ac:dyDescent="0.25">
      <c r="B96" s="38"/>
      <c r="C96" s="60" t="s">
        <v>205</v>
      </c>
      <c r="D96" s="39" t="s">
        <v>213</v>
      </c>
      <c r="E96" s="40">
        <f t="shared" si="17"/>
        <v>900</v>
      </c>
      <c r="F96" s="45">
        <v>900</v>
      </c>
      <c r="G96" s="45">
        <v>0</v>
      </c>
      <c r="H96" s="45">
        <v>0</v>
      </c>
      <c r="I96" s="40">
        <f t="shared" si="18"/>
        <v>800</v>
      </c>
      <c r="J96" s="45">
        <v>800</v>
      </c>
      <c r="K96" s="45">
        <v>0</v>
      </c>
      <c r="L96" s="45">
        <v>0</v>
      </c>
      <c r="M96" s="40">
        <f t="shared" si="20"/>
        <v>800</v>
      </c>
      <c r="N96" s="45">
        <v>800</v>
      </c>
      <c r="O96" s="45">
        <v>0</v>
      </c>
      <c r="P96" s="45">
        <v>0</v>
      </c>
      <c r="Q96" s="40">
        <f t="shared" si="19"/>
        <v>800</v>
      </c>
      <c r="R96" s="45">
        <v>800</v>
      </c>
      <c r="S96" s="45">
        <v>0</v>
      </c>
      <c r="T96" s="45">
        <v>0</v>
      </c>
      <c r="U96" s="40"/>
      <c r="AC96" s="45">
        <v>800</v>
      </c>
      <c r="AD96" s="45">
        <v>800</v>
      </c>
      <c r="AE96" s="45">
        <v>900</v>
      </c>
      <c r="AF96" s="36"/>
    </row>
    <row r="97" spans="2:32" ht="15.75" x14ac:dyDescent="0.25">
      <c r="B97" s="38"/>
      <c r="C97" s="60" t="s">
        <v>401</v>
      </c>
      <c r="D97" s="39" t="s">
        <v>215</v>
      </c>
      <c r="E97" s="40">
        <f t="shared" si="17"/>
        <v>100</v>
      </c>
      <c r="F97" s="45">
        <v>100</v>
      </c>
      <c r="G97" s="45">
        <v>0</v>
      </c>
      <c r="H97" s="45">
        <v>0</v>
      </c>
      <c r="I97" s="40">
        <f t="shared" si="18"/>
        <v>100</v>
      </c>
      <c r="J97" s="45">
        <v>100</v>
      </c>
      <c r="K97" s="45">
        <v>0</v>
      </c>
      <c r="L97" s="79">
        <f>SUM(L101:L107)</f>
        <v>0</v>
      </c>
      <c r="M97" s="40">
        <f t="shared" si="20"/>
        <v>100</v>
      </c>
      <c r="N97" s="45">
        <v>100</v>
      </c>
      <c r="O97" s="45">
        <v>0</v>
      </c>
      <c r="P97" s="45">
        <v>0</v>
      </c>
      <c r="Q97" s="40">
        <f t="shared" si="19"/>
        <v>100</v>
      </c>
      <c r="R97" s="45">
        <v>100</v>
      </c>
      <c r="S97" s="45">
        <v>0</v>
      </c>
      <c r="T97" s="45">
        <v>0</v>
      </c>
      <c r="U97" s="40"/>
      <c r="AC97" s="45">
        <v>120</v>
      </c>
      <c r="AD97" s="45">
        <v>130</v>
      </c>
      <c r="AE97" s="45">
        <v>180</v>
      </c>
      <c r="AF97" s="36"/>
    </row>
    <row r="98" spans="2:32" ht="120" x14ac:dyDescent="0.25">
      <c r="B98" s="38"/>
      <c r="C98" s="60" t="s">
        <v>402</v>
      </c>
      <c r="D98" s="39" t="s">
        <v>494</v>
      </c>
      <c r="E98" s="40">
        <f t="shared" si="17"/>
        <v>250</v>
      </c>
      <c r="F98" s="45">
        <v>250</v>
      </c>
      <c r="G98" s="45">
        <v>0</v>
      </c>
      <c r="H98" s="45">
        <v>0</v>
      </c>
      <c r="I98" s="40">
        <f t="shared" si="18"/>
        <v>200</v>
      </c>
      <c r="J98" s="45">
        <v>200</v>
      </c>
      <c r="K98" s="45">
        <v>0</v>
      </c>
      <c r="L98" s="36">
        <f>SUM(L99:L100)</f>
        <v>0</v>
      </c>
      <c r="M98" s="40">
        <f t="shared" si="20"/>
        <v>200</v>
      </c>
      <c r="N98" s="45">
        <v>200</v>
      </c>
      <c r="O98" s="45">
        <v>0</v>
      </c>
      <c r="P98" s="45">
        <v>0</v>
      </c>
      <c r="Q98" s="40">
        <f t="shared" si="19"/>
        <v>200</v>
      </c>
      <c r="R98" s="45">
        <v>200</v>
      </c>
      <c r="S98" s="45">
        <v>0</v>
      </c>
      <c r="T98" s="45">
        <v>0</v>
      </c>
      <c r="U98" s="40"/>
      <c r="AC98" s="45">
        <v>280</v>
      </c>
      <c r="AD98" s="45">
        <v>280</v>
      </c>
      <c r="AE98" s="45">
        <v>280</v>
      </c>
      <c r="AF98" s="36"/>
    </row>
    <row r="99" spans="2:32" ht="36" x14ac:dyDescent="0.25">
      <c r="B99" s="30" t="s">
        <v>495</v>
      </c>
      <c r="C99" s="31"/>
      <c r="D99" s="53" t="s">
        <v>109</v>
      </c>
      <c r="E99" s="32">
        <f t="shared" si="17"/>
        <v>12150</v>
      </c>
      <c r="F99" s="33">
        <f>SUM(F103:F109)</f>
        <v>12150</v>
      </c>
      <c r="G99" s="33">
        <f>SUM(G103:G109)</f>
        <v>0</v>
      </c>
      <c r="H99" s="33">
        <f>SUM(H103:H109)</f>
        <v>0</v>
      </c>
      <c r="I99" s="32">
        <f t="shared" si="18"/>
        <v>11392</v>
      </c>
      <c r="J99" s="33">
        <f>SUM(J103:J109)</f>
        <v>11392</v>
      </c>
      <c r="K99" s="33">
        <f>SUM(K103:K109)</f>
        <v>0</v>
      </c>
      <c r="L99" s="37">
        <v>0</v>
      </c>
      <c r="M99" s="32">
        <f t="shared" si="20"/>
        <v>11392</v>
      </c>
      <c r="N99" s="33">
        <f>SUM(N103:N109)</f>
        <v>11392</v>
      </c>
      <c r="O99" s="33">
        <f>SUM(O103:O109)</f>
        <v>0</v>
      </c>
      <c r="P99" s="33">
        <f>SUM(P103:P109)</f>
        <v>0</v>
      </c>
      <c r="Q99" s="32">
        <f t="shared" si="19"/>
        <v>12150</v>
      </c>
      <c r="R99" s="33">
        <f>SUM(R103:R109)</f>
        <v>12150</v>
      </c>
      <c r="S99" s="33">
        <f>SUM(S103:S109)</f>
        <v>0</v>
      </c>
      <c r="T99" s="33">
        <f>SUM(T103:T109)</f>
        <v>0</v>
      </c>
      <c r="U99" s="32">
        <f>R99-F99</f>
        <v>0</v>
      </c>
      <c r="V99" s="100"/>
      <c r="AC99" s="33">
        <f>SUM(AC103:AC109)</f>
        <v>14258</v>
      </c>
      <c r="AD99" s="33">
        <f>SUM(AD103:AD109)</f>
        <v>15502</v>
      </c>
      <c r="AE99" s="33">
        <f>SUM(AE103:AE109)</f>
        <v>17018</v>
      </c>
      <c r="AF99" s="36"/>
    </row>
    <row r="100" spans="2:32" ht="18" x14ac:dyDescent="0.25">
      <c r="B100" s="41"/>
      <c r="C100" s="42"/>
      <c r="D100" s="43" t="s">
        <v>151</v>
      </c>
      <c r="E100" s="36">
        <f t="shared" si="17"/>
        <v>0</v>
      </c>
      <c r="F100" s="36">
        <f>SUM(F101:F102)</f>
        <v>0</v>
      </c>
      <c r="G100" s="36">
        <f>SUM(G101:G102)</f>
        <v>0</v>
      </c>
      <c r="H100" s="36">
        <f>SUM(H101:H102)</f>
        <v>0</v>
      </c>
      <c r="I100" s="36">
        <f t="shared" si="18"/>
        <v>0</v>
      </c>
      <c r="J100" s="36">
        <f>SUM(J101:J102)</f>
        <v>0</v>
      </c>
      <c r="K100" s="36">
        <f>SUM(K101:K102)</f>
        <v>0</v>
      </c>
      <c r="L100" s="37">
        <v>0</v>
      </c>
      <c r="M100" s="36">
        <f t="shared" si="20"/>
        <v>0</v>
      </c>
      <c r="N100" s="36">
        <f>SUM(N101:N102)</f>
        <v>0</v>
      </c>
      <c r="O100" s="36">
        <f>SUM(O101:O102)</f>
        <v>0</v>
      </c>
      <c r="P100" s="36">
        <f>SUM(P101:P102)</f>
        <v>0</v>
      </c>
      <c r="Q100" s="36">
        <f t="shared" si="19"/>
        <v>0</v>
      </c>
      <c r="R100" s="36">
        <f>SUM(R101:R102)</f>
        <v>0</v>
      </c>
      <c r="S100" s="36">
        <f>SUM(S101:S102)</f>
        <v>0</v>
      </c>
      <c r="T100" s="36">
        <f>SUM(T101:T102)</f>
        <v>0</v>
      </c>
      <c r="U100" s="36"/>
      <c r="AC100" s="36">
        <f>SUM(AC101:AC102)</f>
        <v>0</v>
      </c>
      <c r="AD100" s="36">
        <f>SUM(AD101:AD102)</f>
        <v>0</v>
      </c>
      <c r="AE100" s="36">
        <f>SUM(AE101:AE102)</f>
        <v>0</v>
      </c>
      <c r="AF100" s="36"/>
    </row>
    <row r="101" spans="2:32" ht="18" x14ac:dyDescent="0.25">
      <c r="B101" s="41"/>
      <c r="C101" s="42"/>
      <c r="D101" s="44" t="s">
        <v>335</v>
      </c>
      <c r="E101" s="37">
        <f t="shared" si="17"/>
        <v>0</v>
      </c>
      <c r="F101" s="37">
        <v>0</v>
      </c>
      <c r="G101" s="37">
        <v>0</v>
      </c>
      <c r="H101" s="37">
        <v>0</v>
      </c>
      <c r="I101" s="37">
        <f t="shared" si="18"/>
        <v>0</v>
      </c>
      <c r="J101" s="37">
        <v>0</v>
      </c>
      <c r="K101" s="37">
        <v>0</v>
      </c>
      <c r="L101" s="45">
        <v>0</v>
      </c>
      <c r="M101" s="36">
        <f t="shared" si="20"/>
        <v>0</v>
      </c>
      <c r="N101" s="37">
        <v>0</v>
      </c>
      <c r="O101" s="37">
        <v>0</v>
      </c>
      <c r="P101" s="37">
        <v>0</v>
      </c>
      <c r="Q101" s="37">
        <f t="shared" si="19"/>
        <v>0</v>
      </c>
      <c r="R101" s="37">
        <v>0</v>
      </c>
      <c r="S101" s="37">
        <v>0</v>
      </c>
      <c r="T101" s="37">
        <v>0</v>
      </c>
      <c r="U101" s="36"/>
      <c r="AC101" s="37">
        <v>0</v>
      </c>
      <c r="AD101" s="37">
        <v>0</v>
      </c>
      <c r="AE101" s="37">
        <v>0</v>
      </c>
      <c r="AF101" s="36"/>
    </row>
    <row r="102" spans="2:32" ht="18" x14ac:dyDescent="0.25">
      <c r="B102" s="41"/>
      <c r="C102" s="42"/>
      <c r="D102" s="44" t="s">
        <v>155</v>
      </c>
      <c r="E102" s="36">
        <f t="shared" si="17"/>
        <v>0</v>
      </c>
      <c r="F102" s="37">
        <v>0</v>
      </c>
      <c r="G102" s="37">
        <v>0</v>
      </c>
      <c r="H102" s="37">
        <v>0</v>
      </c>
      <c r="I102" s="36">
        <f t="shared" si="18"/>
        <v>0</v>
      </c>
      <c r="J102" s="37">
        <v>0</v>
      </c>
      <c r="K102" s="37">
        <v>0</v>
      </c>
      <c r="L102" s="45">
        <v>0</v>
      </c>
      <c r="M102" s="36">
        <f t="shared" si="20"/>
        <v>0</v>
      </c>
      <c r="N102" s="37">
        <v>0</v>
      </c>
      <c r="O102" s="37">
        <v>0</v>
      </c>
      <c r="P102" s="37">
        <v>0</v>
      </c>
      <c r="Q102" s="36">
        <f t="shared" si="19"/>
        <v>0</v>
      </c>
      <c r="R102" s="37">
        <v>0</v>
      </c>
      <c r="S102" s="37">
        <v>0</v>
      </c>
      <c r="T102" s="37">
        <v>0</v>
      </c>
      <c r="U102" s="36"/>
      <c r="AC102" s="37">
        <v>0</v>
      </c>
      <c r="AD102" s="37">
        <v>0</v>
      </c>
      <c r="AE102" s="37">
        <v>0</v>
      </c>
      <c r="AF102" s="36"/>
    </row>
    <row r="103" spans="2:32" ht="75" x14ac:dyDescent="0.25">
      <c r="B103" s="38"/>
      <c r="C103" s="60" t="s">
        <v>497</v>
      </c>
      <c r="D103" s="39" t="s">
        <v>496</v>
      </c>
      <c r="E103" s="40">
        <f t="shared" si="17"/>
        <v>3200</v>
      </c>
      <c r="F103" s="45">
        <v>3200</v>
      </c>
      <c r="G103" s="45">
        <v>0</v>
      </c>
      <c r="H103" s="45">
        <v>0</v>
      </c>
      <c r="I103" s="40">
        <f t="shared" si="18"/>
        <v>2882</v>
      </c>
      <c r="J103" s="45">
        <v>2882</v>
      </c>
      <c r="K103" s="45">
        <v>0</v>
      </c>
      <c r="L103" s="45">
        <v>0</v>
      </c>
      <c r="M103" s="40">
        <f t="shared" si="20"/>
        <v>2882</v>
      </c>
      <c r="N103" s="45">
        <v>2882</v>
      </c>
      <c r="O103" s="45">
        <v>0</v>
      </c>
      <c r="P103" s="45">
        <v>0</v>
      </c>
      <c r="Q103" s="40">
        <f t="shared" si="19"/>
        <v>3200</v>
      </c>
      <c r="R103" s="45">
        <v>3200</v>
      </c>
      <c r="S103" s="45">
        <v>0</v>
      </c>
      <c r="T103" s="45">
        <v>0</v>
      </c>
      <c r="U103" s="40"/>
      <c r="AC103" s="45">
        <v>3200</v>
      </c>
      <c r="AD103" s="45">
        <v>3200</v>
      </c>
      <c r="AE103" s="45">
        <v>3520</v>
      </c>
      <c r="AF103" s="36"/>
    </row>
    <row r="104" spans="2:32" ht="90" x14ac:dyDescent="0.25">
      <c r="B104" s="38"/>
      <c r="C104" s="60" t="s">
        <v>498</v>
      </c>
      <c r="D104" s="39" t="s">
        <v>352</v>
      </c>
      <c r="E104" s="40">
        <f t="shared" si="17"/>
        <v>7140</v>
      </c>
      <c r="F104" s="45">
        <v>7140</v>
      </c>
      <c r="G104" s="45">
        <v>0</v>
      </c>
      <c r="H104" s="45">
        <v>0</v>
      </c>
      <c r="I104" s="40">
        <f t="shared" si="18"/>
        <v>6700</v>
      </c>
      <c r="J104" s="45">
        <v>6700</v>
      </c>
      <c r="K104" s="45">
        <v>0</v>
      </c>
      <c r="L104" s="45">
        <v>0</v>
      </c>
      <c r="M104" s="40">
        <f t="shared" si="20"/>
        <v>6700</v>
      </c>
      <c r="N104" s="45">
        <v>6700</v>
      </c>
      <c r="O104" s="45">
        <v>0</v>
      </c>
      <c r="P104" s="45">
        <v>0</v>
      </c>
      <c r="Q104" s="40">
        <f t="shared" si="19"/>
        <v>7140</v>
      </c>
      <c r="R104" s="45">
        <v>7140</v>
      </c>
      <c r="S104" s="45">
        <v>0</v>
      </c>
      <c r="T104" s="45">
        <v>0</v>
      </c>
      <c r="U104" s="40"/>
      <c r="AC104" s="45">
        <v>8900</v>
      </c>
      <c r="AD104" s="45">
        <v>10144</v>
      </c>
      <c r="AE104" s="45">
        <v>11200</v>
      </c>
      <c r="AF104" s="36"/>
    </row>
    <row r="105" spans="2:32" ht="60.75" customHeight="1" x14ac:dyDescent="0.25">
      <c r="B105" s="38"/>
      <c r="C105" s="60" t="s">
        <v>499</v>
      </c>
      <c r="D105" s="39" t="s">
        <v>354</v>
      </c>
      <c r="E105" s="40">
        <f t="shared" si="17"/>
        <v>300</v>
      </c>
      <c r="F105" s="45">
        <v>300</v>
      </c>
      <c r="G105" s="45">
        <v>0</v>
      </c>
      <c r="H105" s="45">
        <v>0</v>
      </c>
      <c r="I105" s="40">
        <f t="shared" si="18"/>
        <v>300</v>
      </c>
      <c r="J105" s="45">
        <v>300</v>
      </c>
      <c r="K105" s="45"/>
      <c r="L105" s="45">
        <v>0</v>
      </c>
      <c r="M105" s="40">
        <f t="shared" si="20"/>
        <v>300</v>
      </c>
      <c r="N105" s="45">
        <v>300</v>
      </c>
      <c r="O105" s="45"/>
      <c r="P105" s="45"/>
      <c r="Q105" s="40">
        <f t="shared" si="19"/>
        <v>300</v>
      </c>
      <c r="R105" s="45">
        <v>300</v>
      </c>
      <c r="S105" s="45"/>
      <c r="T105" s="45"/>
      <c r="U105" s="40"/>
      <c r="AC105" s="45">
        <v>300</v>
      </c>
      <c r="AD105" s="45">
        <v>300</v>
      </c>
      <c r="AE105" s="45">
        <v>300</v>
      </c>
      <c r="AF105" s="36"/>
    </row>
    <row r="106" spans="2:32" ht="30" x14ac:dyDescent="0.25">
      <c r="B106" s="38"/>
      <c r="C106" s="60" t="s">
        <v>500</v>
      </c>
      <c r="D106" s="39" t="s">
        <v>220</v>
      </c>
      <c r="E106" s="40">
        <f t="shared" si="17"/>
        <v>1054</v>
      </c>
      <c r="F106" s="45">
        <v>1054</v>
      </c>
      <c r="G106" s="45">
        <v>0</v>
      </c>
      <c r="H106" s="45">
        <v>0</v>
      </c>
      <c r="I106" s="40">
        <f t="shared" si="18"/>
        <v>1054</v>
      </c>
      <c r="J106" s="45">
        <v>1054</v>
      </c>
      <c r="K106" s="45">
        <v>0</v>
      </c>
      <c r="L106" s="45">
        <v>0</v>
      </c>
      <c r="M106" s="40">
        <f t="shared" si="20"/>
        <v>1054</v>
      </c>
      <c r="N106" s="45">
        <v>1054</v>
      </c>
      <c r="O106" s="45">
        <v>0</v>
      </c>
      <c r="P106" s="45">
        <v>0</v>
      </c>
      <c r="Q106" s="40">
        <f t="shared" si="19"/>
        <v>1054</v>
      </c>
      <c r="R106" s="45">
        <v>1054</v>
      </c>
      <c r="S106" s="45">
        <v>0</v>
      </c>
      <c r="T106" s="45">
        <v>0</v>
      </c>
      <c r="U106" s="40"/>
      <c r="AC106" s="45">
        <v>1402</v>
      </c>
      <c r="AD106" s="45">
        <v>1402</v>
      </c>
      <c r="AE106" s="45">
        <v>1542</v>
      </c>
      <c r="AF106" s="36"/>
    </row>
    <row r="107" spans="2:32" ht="30" x14ac:dyDescent="0.25">
      <c r="B107" s="38"/>
      <c r="C107" s="60" t="s">
        <v>501</v>
      </c>
      <c r="D107" s="39" t="s">
        <v>222</v>
      </c>
      <c r="E107" s="40">
        <f t="shared" si="17"/>
        <v>36</v>
      </c>
      <c r="F107" s="45">
        <v>36</v>
      </c>
      <c r="G107" s="45">
        <v>0</v>
      </c>
      <c r="H107" s="45">
        <v>0</v>
      </c>
      <c r="I107" s="40">
        <f t="shared" si="18"/>
        <v>36</v>
      </c>
      <c r="J107" s="45">
        <v>36</v>
      </c>
      <c r="K107" s="45">
        <v>0</v>
      </c>
      <c r="L107" s="45">
        <v>0</v>
      </c>
      <c r="M107" s="40">
        <f t="shared" si="20"/>
        <v>36</v>
      </c>
      <c r="N107" s="45">
        <v>36</v>
      </c>
      <c r="O107" s="45">
        <v>0</v>
      </c>
      <c r="P107" s="45">
        <v>0</v>
      </c>
      <c r="Q107" s="40">
        <f t="shared" si="19"/>
        <v>36</v>
      </c>
      <c r="R107" s="45">
        <v>36</v>
      </c>
      <c r="S107" s="45">
        <v>0</v>
      </c>
      <c r="T107" s="45">
        <v>0</v>
      </c>
      <c r="U107" s="40"/>
      <c r="AC107" s="45">
        <v>36</v>
      </c>
      <c r="AD107" s="45">
        <v>36</v>
      </c>
      <c r="AE107" s="45">
        <v>36</v>
      </c>
      <c r="AF107" s="36"/>
    </row>
    <row r="108" spans="2:32" ht="15.75" x14ac:dyDescent="0.25">
      <c r="B108" s="38"/>
      <c r="C108" s="60" t="s">
        <v>502</v>
      </c>
      <c r="D108" s="39" t="s">
        <v>224</v>
      </c>
      <c r="E108" s="40">
        <f t="shared" si="17"/>
        <v>120</v>
      </c>
      <c r="F108" s="45">
        <v>120</v>
      </c>
      <c r="G108" s="45">
        <v>0</v>
      </c>
      <c r="H108" s="45">
        <v>0</v>
      </c>
      <c r="I108" s="40">
        <f t="shared" si="18"/>
        <v>120</v>
      </c>
      <c r="J108" s="45">
        <v>120</v>
      </c>
      <c r="K108" s="45">
        <v>0</v>
      </c>
      <c r="L108" s="79">
        <f>SUM(L112:L119)</f>
        <v>0</v>
      </c>
      <c r="M108" s="40">
        <f t="shared" si="20"/>
        <v>120</v>
      </c>
      <c r="N108" s="45">
        <v>120</v>
      </c>
      <c r="O108" s="45">
        <v>0</v>
      </c>
      <c r="P108" s="45">
        <v>0</v>
      </c>
      <c r="Q108" s="40">
        <f t="shared" si="19"/>
        <v>120</v>
      </c>
      <c r="R108" s="45">
        <v>120</v>
      </c>
      <c r="S108" s="45">
        <v>0</v>
      </c>
      <c r="T108" s="45">
        <v>0</v>
      </c>
      <c r="U108" s="40"/>
      <c r="AC108" s="45">
        <v>120</v>
      </c>
      <c r="AD108" s="45">
        <v>120</v>
      </c>
      <c r="AE108" s="45">
        <v>120</v>
      </c>
      <c r="AF108" s="36"/>
    </row>
    <row r="109" spans="2:32" ht="45" x14ac:dyDescent="0.25">
      <c r="B109" s="38"/>
      <c r="C109" s="60" t="s">
        <v>503</v>
      </c>
      <c r="D109" s="39" t="s">
        <v>226</v>
      </c>
      <c r="E109" s="40">
        <f t="shared" si="17"/>
        <v>300</v>
      </c>
      <c r="F109" s="45">
        <v>300</v>
      </c>
      <c r="G109" s="45">
        <v>0</v>
      </c>
      <c r="H109" s="45">
        <v>0</v>
      </c>
      <c r="I109" s="40">
        <f t="shared" si="18"/>
        <v>300</v>
      </c>
      <c r="J109" s="45">
        <v>300</v>
      </c>
      <c r="K109" s="45">
        <v>0</v>
      </c>
      <c r="L109" s="36">
        <f>SUM(L110:L111)</f>
        <v>0</v>
      </c>
      <c r="M109" s="40">
        <f t="shared" si="20"/>
        <v>300</v>
      </c>
      <c r="N109" s="45">
        <v>300</v>
      </c>
      <c r="O109" s="45">
        <v>0</v>
      </c>
      <c r="P109" s="45">
        <v>0</v>
      </c>
      <c r="Q109" s="40">
        <f t="shared" si="19"/>
        <v>300</v>
      </c>
      <c r="R109" s="45">
        <v>300</v>
      </c>
      <c r="S109" s="45">
        <v>0</v>
      </c>
      <c r="T109" s="45">
        <v>0</v>
      </c>
      <c r="U109" s="40"/>
      <c r="AC109" s="45">
        <v>300</v>
      </c>
      <c r="AD109" s="45">
        <v>300</v>
      </c>
      <c r="AE109" s="45">
        <v>300</v>
      </c>
      <c r="AF109" s="36"/>
    </row>
    <row r="110" spans="2:32" ht="18" x14ac:dyDescent="0.25">
      <c r="B110" s="30" t="s">
        <v>504</v>
      </c>
      <c r="C110" s="31"/>
      <c r="D110" s="53" t="s">
        <v>110</v>
      </c>
      <c r="E110" s="32">
        <f t="shared" si="17"/>
        <v>2100</v>
      </c>
      <c r="F110" s="33">
        <f>F114+F115+F116+F117+F118+F119+F120+F121+F122</f>
        <v>2100</v>
      </c>
      <c r="G110" s="33">
        <f>SUM(G114:G121)</f>
        <v>0</v>
      </c>
      <c r="H110" s="33">
        <f>SUM(H114:H121)</f>
        <v>0</v>
      </c>
      <c r="I110" s="32">
        <f t="shared" si="18"/>
        <v>2100</v>
      </c>
      <c r="J110" s="33">
        <f>J114+J115+J116+J117+J118+J119+J120+J121+J122</f>
        <v>2100</v>
      </c>
      <c r="K110" s="33">
        <f>SUM(K114:K121)</f>
        <v>0</v>
      </c>
      <c r="L110" s="37">
        <v>0</v>
      </c>
      <c r="M110" s="32">
        <f t="shared" si="20"/>
        <v>2100</v>
      </c>
      <c r="N110" s="33">
        <f>N114+N115+N116+N117+N118+N119+N120+N121+N122</f>
        <v>2100</v>
      </c>
      <c r="O110" s="33">
        <f>SUM(O114:O121)</f>
        <v>0</v>
      </c>
      <c r="P110" s="33">
        <f>SUM(P114:P121)</f>
        <v>0</v>
      </c>
      <c r="Q110" s="32">
        <f t="shared" si="19"/>
        <v>2100</v>
      </c>
      <c r="R110" s="33">
        <f>R114+R115+R116+R117+R118+R119+R120+R121+R122</f>
        <v>2100</v>
      </c>
      <c r="S110" s="33">
        <f>SUM(S114:S121)</f>
        <v>0</v>
      </c>
      <c r="T110" s="33">
        <f>SUM(T114:T121)</f>
        <v>0</v>
      </c>
      <c r="U110" s="32">
        <f>R110-F110</f>
        <v>0</v>
      </c>
      <c r="AC110" s="33">
        <f>AC114+AC115+AC116+AC117+AC118+AC119+AC120+AC121+AC122</f>
        <v>2100</v>
      </c>
      <c r="AD110" s="33">
        <f>AD114+AD115+AD116+AD117+AD118+AD119+AD120+AD121+AD122</f>
        <v>2100</v>
      </c>
      <c r="AE110" s="33">
        <f>AE114+AE115+AE116+AE117+AE118+AE119+AE120+AE121+AE122</f>
        <v>2750</v>
      </c>
      <c r="AF110" s="36"/>
    </row>
    <row r="111" spans="2:32" ht="18" x14ac:dyDescent="0.25">
      <c r="B111" s="41"/>
      <c r="C111" s="42"/>
      <c r="D111" s="43" t="s">
        <v>151</v>
      </c>
      <c r="E111" s="36">
        <f t="shared" si="17"/>
        <v>0</v>
      </c>
      <c r="F111" s="36">
        <f>SUM(F112:F113)</f>
        <v>0</v>
      </c>
      <c r="G111" s="36">
        <f>SUM(G112:G113)</f>
        <v>0</v>
      </c>
      <c r="H111" s="36">
        <f>SUM(H112:H113)</f>
        <v>0</v>
      </c>
      <c r="I111" s="36">
        <f t="shared" si="18"/>
        <v>0</v>
      </c>
      <c r="J111" s="36">
        <f>SUM(J112:J113)</f>
        <v>0</v>
      </c>
      <c r="K111" s="36">
        <f>SUM(K112:K113)</f>
        <v>0</v>
      </c>
      <c r="L111" s="37">
        <v>0</v>
      </c>
      <c r="M111" s="36">
        <f t="shared" si="20"/>
        <v>0</v>
      </c>
      <c r="N111" s="36">
        <f>SUM(N112:N113)</f>
        <v>0</v>
      </c>
      <c r="O111" s="36">
        <f>SUM(O112:O113)</f>
        <v>0</v>
      </c>
      <c r="P111" s="36">
        <f>SUM(P112:P113)</f>
        <v>0</v>
      </c>
      <c r="Q111" s="36">
        <f t="shared" si="19"/>
        <v>0</v>
      </c>
      <c r="R111" s="36">
        <f>SUM(R112:R113)</f>
        <v>0</v>
      </c>
      <c r="S111" s="36">
        <f>SUM(S112:S113)</f>
        <v>0</v>
      </c>
      <c r="T111" s="36">
        <f>SUM(T112:T113)</f>
        <v>0</v>
      </c>
      <c r="U111" s="36"/>
      <c r="AC111" s="36">
        <f>SUM(AC112:AC113)</f>
        <v>0</v>
      </c>
      <c r="AD111" s="36">
        <f>SUM(AD112:AD113)</f>
        <v>0</v>
      </c>
      <c r="AE111" s="36">
        <f>SUM(AE112:AE113)</f>
        <v>0</v>
      </c>
      <c r="AF111" s="36"/>
    </row>
    <row r="112" spans="2:32" ht="18" x14ac:dyDescent="0.25">
      <c r="B112" s="41"/>
      <c r="C112" s="42"/>
      <c r="D112" s="44" t="s">
        <v>335</v>
      </c>
      <c r="E112" s="37">
        <f t="shared" si="17"/>
        <v>0</v>
      </c>
      <c r="F112" s="37">
        <v>0</v>
      </c>
      <c r="G112" s="37">
        <v>0</v>
      </c>
      <c r="H112" s="37">
        <v>0</v>
      </c>
      <c r="I112" s="37">
        <f t="shared" si="18"/>
        <v>0</v>
      </c>
      <c r="J112" s="37">
        <v>0</v>
      </c>
      <c r="K112" s="37">
        <v>0</v>
      </c>
      <c r="L112" s="45">
        <v>0</v>
      </c>
      <c r="M112" s="36">
        <f t="shared" si="20"/>
        <v>0</v>
      </c>
      <c r="N112" s="37">
        <v>0</v>
      </c>
      <c r="O112" s="37">
        <v>0</v>
      </c>
      <c r="P112" s="37">
        <v>0</v>
      </c>
      <c r="Q112" s="37">
        <f t="shared" si="19"/>
        <v>0</v>
      </c>
      <c r="R112" s="37">
        <v>0</v>
      </c>
      <c r="S112" s="37">
        <v>0</v>
      </c>
      <c r="T112" s="37">
        <v>0</v>
      </c>
      <c r="U112" s="36"/>
      <c r="AC112" s="37">
        <v>0</v>
      </c>
      <c r="AD112" s="37">
        <v>0</v>
      </c>
      <c r="AE112" s="37">
        <v>0</v>
      </c>
      <c r="AF112" s="36"/>
    </row>
    <row r="113" spans="2:32" ht="18" x14ac:dyDescent="0.25">
      <c r="B113" s="41"/>
      <c r="C113" s="42"/>
      <c r="D113" s="44" t="s">
        <v>155</v>
      </c>
      <c r="E113" s="36">
        <f t="shared" si="17"/>
        <v>0</v>
      </c>
      <c r="F113" s="37">
        <v>0</v>
      </c>
      <c r="G113" s="37">
        <v>0</v>
      </c>
      <c r="H113" s="37">
        <v>0</v>
      </c>
      <c r="I113" s="36">
        <f t="shared" si="18"/>
        <v>0</v>
      </c>
      <c r="J113" s="37">
        <v>0</v>
      </c>
      <c r="K113" s="37">
        <v>0</v>
      </c>
      <c r="L113" s="45">
        <v>0</v>
      </c>
      <c r="M113" s="36">
        <f t="shared" si="20"/>
        <v>0</v>
      </c>
      <c r="N113" s="37">
        <v>0</v>
      </c>
      <c r="O113" s="37">
        <v>0</v>
      </c>
      <c r="P113" s="37">
        <v>0</v>
      </c>
      <c r="Q113" s="36">
        <f t="shared" si="19"/>
        <v>0</v>
      </c>
      <c r="R113" s="37">
        <v>0</v>
      </c>
      <c r="S113" s="37">
        <v>0</v>
      </c>
      <c r="T113" s="37">
        <v>0</v>
      </c>
      <c r="U113" s="36"/>
      <c r="AC113" s="37">
        <v>0</v>
      </c>
      <c r="AD113" s="37">
        <v>0</v>
      </c>
      <c r="AE113" s="37">
        <v>0</v>
      </c>
      <c r="AF113" s="36"/>
    </row>
    <row r="114" spans="2:32" ht="15.75" x14ac:dyDescent="0.25">
      <c r="B114" s="38"/>
      <c r="C114" s="60" t="s">
        <v>216</v>
      </c>
      <c r="D114" s="39" t="s">
        <v>228</v>
      </c>
      <c r="E114" s="40">
        <f t="shared" si="17"/>
        <v>900</v>
      </c>
      <c r="F114" s="45">
        <v>900</v>
      </c>
      <c r="G114" s="45">
        <v>0</v>
      </c>
      <c r="H114" s="45">
        <v>0</v>
      </c>
      <c r="I114" s="40">
        <f t="shared" si="18"/>
        <v>900</v>
      </c>
      <c r="J114" s="45">
        <v>900</v>
      </c>
      <c r="K114" s="45">
        <v>0</v>
      </c>
      <c r="L114" s="45">
        <v>0</v>
      </c>
      <c r="M114" s="40">
        <f t="shared" si="20"/>
        <v>900</v>
      </c>
      <c r="N114" s="45">
        <v>900</v>
      </c>
      <c r="O114" s="45">
        <v>0</v>
      </c>
      <c r="P114" s="45">
        <v>0</v>
      </c>
      <c r="Q114" s="40">
        <f t="shared" si="19"/>
        <v>900</v>
      </c>
      <c r="R114" s="45">
        <v>900</v>
      </c>
      <c r="S114" s="45">
        <v>0</v>
      </c>
      <c r="T114" s="45">
        <v>0</v>
      </c>
      <c r="U114" s="40"/>
      <c r="AC114" s="45">
        <v>900</v>
      </c>
      <c r="AD114" s="45">
        <v>900</v>
      </c>
      <c r="AE114" s="45">
        <v>1200</v>
      </c>
      <c r="AF114" s="36"/>
    </row>
    <row r="115" spans="2:32" ht="30" x14ac:dyDescent="0.25">
      <c r="B115" s="38"/>
      <c r="C115" s="60" t="s">
        <v>218</v>
      </c>
      <c r="D115" s="39" t="s">
        <v>329</v>
      </c>
      <c r="E115" s="40">
        <f t="shared" si="17"/>
        <v>90</v>
      </c>
      <c r="F115" s="45">
        <v>90</v>
      </c>
      <c r="G115" s="45">
        <v>0</v>
      </c>
      <c r="H115" s="45">
        <v>0</v>
      </c>
      <c r="I115" s="40">
        <f t="shared" si="18"/>
        <v>90</v>
      </c>
      <c r="J115" s="45">
        <v>90</v>
      </c>
      <c r="K115" s="45">
        <v>0</v>
      </c>
      <c r="L115" s="45">
        <v>0</v>
      </c>
      <c r="M115" s="40">
        <f t="shared" si="20"/>
        <v>90</v>
      </c>
      <c r="N115" s="45">
        <v>90</v>
      </c>
      <c r="O115" s="45">
        <v>0</v>
      </c>
      <c r="P115" s="45">
        <v>0</v>
      </c>
      <c r="Q115" s="40">
        <f t="shared" si="19"/>
        <v>90</v>
      </c>
      <c r="R115" s="45">
        <v>90</v>
      </c>
      <c r="S115" s="45">
        <v>0</v>
      </c>
      <c r="T115" s="45">
        <v>0</v>
      </c>
      <c r="U115" s="40"/>
      <c r="AC115" s="45">
        <v>90</v>
      </c>
      <c r="AD115" s="45">
        <v>90</v>
      </c>
      <c r="AE115" s="45">
        <v>120</v>
      </c>
      <c r="AF115" s="36"/>
    </row>
    <row r="116" spans="2:32" ht="15.75" x14ac:dyDescent="0.25">
      <c r="B116" s="38"/>
      <c r="C116" s="60" t="s">
        <v>219</v>
      </c>
      <c r="D116" s="39" t="s">
        <v>330</v>
      </c>
      <c r="E116" s="40">
        <f t="shared" si="17"/>
        <v>90</v>
      </c>
      <c r="F116" s="45">
        <v>90</v>
      </c>
      <c r="G116" s="45">
        <v>0</v>
      </c>
      <c r="H116" s="45">
        <v>0</v>
      </c>
      <c r="I116" s="40">
        <f t="shared" si="18"/>
        <v>90</v>
      </c>
      <c r="J116" s="45">
        <v>90</v>
      </c>
      <c r="K116" s="45">
        <v>0</v>
      </c>
      <c r="L116" s="45">
        <v>0</v>
      </c>
      <c r="M116" s="40">
        <f t="shared" si="20"/>
        <v>90</v>
      </c>
      <c r="N116" s="45">
        <v>90</v>
      </c>
      <c r="O116" s="45">
        <v>0</v>
      </c>
      <c r="P116" s="45">
        <v>0</v>
      </c>
      <c r="Q116" s="40">
        <f t="shared" si="19"/>
        <v>90</v>
      </c>
      <c r="R116" s="45">
        <v>90</v>
      </c>
      <c r="S116" s="45">
        <v>0</v>
      </c>
      <c r="T116" s="45">
        <v>0</v>
      </c>
      <c r="U116" s="40"/>
      <c r="AC116" s="45">
        <v>90</v>
      </c>
      <c r="AD116" s="45">
        <v>90</v>
      </c>
      <c r="AE116" s="45">
        <v>120</v>
      </c>
      <c r="AF116" s="36"/>
    </row>
    <row r="117" spans="2:32" ht="15.75" x14ac:dyDescent="0.25">
      <c r="B117" s="38"/>
      <c r="C117" s="60" t="s">
        <v>221</v>
      </c>
      <c r="D117" s="39" t="s">
        <v>231</v>
      </c>
      <c r="E117" s="40">
        <f t="shared" si="17"/>
        <v>100</v>
      </c>
      <c r="F117" s="45">
        <v>100</v>
      </c>
      <c r="G117" s="45">
        <v>0</v>
      </c>
      <c r="H117" s="45">
        <v>0</v>
      </c>
      <c r="I117" s="40">
        <f t="shared" si="18"/>
        <v>100</v>
      </c>
      <c r="J117" s="45">
        <v>100</v>
      </c>
      <c r="K117" s="45">
        <v>0</v>
      </c>
      <c r="L117" s="45">
        <v>0</v>
      </c>
      <c r="M117" s="40">
        <f t="shared" si="20"/>
        <v>100</v>
      </c>
      <c r="N117" s="45">
        <v>100</v>
      </c>
      <c r="O117" s="45">
        <v>0</v>
      </c>
      <c r="P117" s="45">
        <v>0</v>
      </c>
      <c r="Q117" s="40">
        <f t="shared" si="19"/>
        <v>100</v>
      </c>
      <c r="R117" s="45">
        <v>100</v>
      </c>
      <c r="S117" s="45">
        <v>0</v>
      </c>
      <c r="T117" s="45">
        <v>0</v>
      </c>
      <c r="U117" s="40"/>
      <c r="AC117" s="45">
        <v>100</v>
      </c>
      <c r="AD117" s="45">
        <v>100</v>
      </c>
      <c r="AE117" s="45">
        <v>135</v>
      </c>
      <c r="AF117" s="36"/>
    </row>
    <row r="118" spans="2:32" ht="30" x14ac:dyDescent="0.25">
      <c r="B118" s="38"/>
      <c r="C118" s="60" t="s">
        <v>223</v>
      </c>
      <c r="D118" s="39" t="s">
        <v>233</v>
      </c>
      <c r="E118" s="40">
        <f t="shared" ref="E118:E184" si="21">SUM(F118:H118)</f>
        <v>250</v>
      </c>
      <c r="F118" s="45">
        <v>250</v>
      </c>
      <c r="G118" s="45">
        <v>0</v>
      </c>
      <c r="H118" s="45">
        <v>0</v>
      </c>
      <c r="I118" s="40">
        <f t="shared" ref="I118:I184" si="22">SUM(J118:L118)</f>
        <v>250</v>
      </c>
      <c r="J118" s="45">
        <v>250</v>
      </c>
      <c r="K118" s="45">
        <v>0</v>
      </c>
      <c r="L118" s="45">
        <v>0</v>
      </c>
      <c r="M118" s="40">
        <f>SUM(N118:O118)</f>
        <v>250</v>
      </c>
      <c r="N118" s="45">
        <v>250</v>
      </c>
      <c r="O118" s="45">
        <v>0</v>
      </c>
      <c r="P118" s="45">
        <v>0</v>
      </c>
      <c r="Q118" s="40">
        <f t="shared" ref="Q118:Q184" si="23">SUM(R118:T118)</f>
        <v>250</v>
      </c>
      <c r="R118" s="45">
        <v>250</v>
      </c>
      <c r="S118" s="45">
        <v>0</v>
      </c>
      <c r="T118" s="45">
        <v>0</v>
      </c>
      <c r="U118" s="40"/>
      <c r="AC118" s="45">
        <v>250</v>
      </c>
      <c r="AD118" s="45">
        <v>250</v>
      </c>
      <c r="AE118" s="45">
        <v>335</v>
      </c>
      <c r="AF118" s="36"/>
    </row>
    <row r="119" spans="2:32" ht="15.75" x14ac:dyDescent="0.25">
      <c r="B119" s="38"/>
      <c r="C119" s="60" t="s">
        <v>225</v>
      </c>
      <c r="D119" s="39" t="s">
        <v>505</v>
      </c>
      <c r="E119" s="40">
        <f t="shared" si="21"/>
        <v>140</v>
      </c>
      <c r="F119" s="45">
        <v>140</v>
      </c>
      <c r="G119" s="45">
        <v>0</v>
      </c>
      <c r="H119" s="45">
        <v>0</v>
      </c>
      <c r="I119" s="40"/>
      <c r="J119" s="45">
        <v>140</v>
      </c>
      <c r="K119" s="45"/>
      <c r="L119" s="45">
        <v>0</v>
      </c>
      <c r="M119" s="40"/>
      <c r="N119" s="45">
        <v>140</v>
      </c>
      <c r="O119" s="45"/>
      <c r="P119" s="45"/>
      <c r="Q119" s="40"/>
      <c r="R119" s="45">
        <v>140</v>
      </c>
      <c r="S119" s="45"/>
      <c r="T119" s="45"/>
      <c r="U119" s="40"/>
      <c r="AC119" s="45">
        <v>140</v>
      </c>
      <c r="AD119" s="45">
        <v>140</v>
      </c>
      <c r="AE119" s="45">
        <v>190</v>
      </c>
      <c r="AF119" s="36"/>
    </row>
    <row r="120" spans="2:32" ht="30" x14ac:dyDescent="0.25">
      <c r="B120" s="38"/>
      <c r="C120" s="60" t="s">
        <v>353</v>
      </c>
      <c r="D120" s="39" t="s">
        <v>506</v>
      </c>
      <c r="E120" s="40">
        <f t="shared" si="21"/>
        <v>180</v>
      </c>
      <c r="F120" s="45">
        <v>180</v>
      </c>
      <c r="G120" s="45">
        <v>0</v>
      </c>
      <c r="H120" s="45">
        <v>0</v>
      </c>
      <c r="I120" s="40">
        <f t="shared" si="22"/>
        <v>180</v>
      </c>
      <c r="J120" s="45">
        <v>180</v>
      </c>
      <c r="K120" s="45">
        <v>0</v>
      </c>
      <c r="L120" s="45">
        <v>0</v>
      </c>
      <c r="M120" s="40">
        <f t="shared" ref="M120:M151" si="24">SUM(N120:O120)</f>
        <v>180</v>
      </c>
      <c r="N120" s="45">
        <v>180</v>
      </c>
      <c r="O120" s="45">
        <v>0</v>
      </c>
      <c r="P120" s="45">
        <v>0</v>
      </c>
      <c r="Q120" s="40">
        <f t="shared" si="23"/>
        <v>180</v>
      </c>
      <c r="R120" s="45">
        <v>180</v>
      </c>
      <c r="S120" s="45">
        <v>0</v>
      </c>
      <c r="T120" s="45">
        <v>0</v>
      </c>
      <c r="U120" s="40"/>
      <c r="AC120" s="45">
        <v>180</v>
      </c>
      <c r="AD120" s="45">
        <v>180</v>
      </c>
      <c r="AE120" s="45">
        <v>240</v>
      </c>
      <c r="AF120" s="36"/>
    </row>
    <row r="121" spans="2:32" ht="15.75" x14ac:dyDescent="0.25">
      <c r="B121" s="38"/>
      <c r="C121" s="60" t="s">
        <v>507</v>
      </c>
      <c r="D121" s="39" t="s">
        <v>509</v>
      </c>
      <c r="E121" s="40">
        <f t="shared" si="21"/>
        <v>70</v>
      </c>
      <c r="F121" s="45">
        <v>70</v>
      </c>
      <c r="G121" s="45">
        <v>0</v>
      </c>
      <c r="H121" s="45">
        <v>0</v>
      </c>
      <c r="I121" s="40">
        <f t="shared" si="22"/>
        <v>70</v>
      </c>
      <c r="J121" s="45">
        <v>70</v>
      </c>
      <c r="K121" s="45">
        <v>0</v>
      </c>
      <c r="L121" s="79">
        <f>SUM(L125:L128)</f>
        <v>0</v>
      </c>
      <c r="M121" s="40">
        <f t="shared" si="24"/>
        <v>70</v>
      </c>
      <c r="N121" s="45">
        <v>70</v>
      </c>
      <c r="O121" s="45">
        <v>0</v>
      </c>
      <c r="P121" s="45">
        <v>0</v>
      </c>
      <c r="Q121" s="40">
        <f t="shared" si="23"/>
        <v>70</v>
      </c>
      <c r="R121" s="45">
        <v>70</v>
      </c>
      <c r="S121" s="45">
        <v>0</v>
      </c>
      <c r="T121" s="45">
        <v>0</v>
      </c>
      <c r="U121" s="40"/>
      <c r="AC121" s="45">
        <v>70</v>
      </c>
      <c r="AD121" s="45">
        <v>70</v>
      </c>
      <c r="AE121" s="45">
        <v>35</v>
      </c>
      <c r="AF121" s="36"/>
    </row>
    <row r="122" spans="2:32" ht="90" x14ac:dyDescent="0.25">
      <c r="B122" s="38"/>
      <c r="C122" s="60" t="s">
        <v>508</v>
      </c>
      <c r="D122" s="39" t="s">
        <v>510</v>
      </c>
      <c r="E122" s="40">
        <f t="shared" si="21"/>
        <v>280</v>
      </c>
      <c r="F122" s="45">
        <v>280</v>
      </c>
      <c r="G122" s="45">
        <v>0</v>
      </c>
      <c r="H122" s="45">
        <v>0</v>
      </c>
      <c r="I122" s="40">
        <f t="shared" si="22"/>
        <v>280</v>
      </c>
      <c r="J122" s="45">
        <v>280</v>
      </c>
      <c r="K122" s="45"/>
      <c r="L122" s="36">
        <f>SUM(L123:L124)</f>
        <v>0</v>
      </c>
      <c r="M122" s="40">
        <f t="shared" si="24"/>
        <v>280</v>
      </c>
      <c r="N122" s="45">
        <v>280</v>
      </c>
      <c r="O122" s="45"/>
      <c r="P122" s="45"/>
      <c r="Q122" s="40">
        <f t="shared" si="23"/>
        <v>280</v>
      </c>
      <c r="R122" s="45">
        <v>280</v>
      </c>
      <c r="S122" s="45"/>
      <c r="T122" s="45"/>
      <c r="U122" s="40"/>
      <c r="AC122" s="45">
        <v>280</v>
      </c>
      <c r="AD122" s="45">
        <v>280</v>
      </c>
      <c r="AE122" s="45">
        <v>375</v>
      </c>
      <c r="AF122" s="36"/>
    </row>
    <row r="123" spans="2:32" ht="18" x14ac:dyDescent="0.25">
      <c r="B123" s="30" t="s">
        <v>515</v>
      </c>
      <c r="C123" s="31"/>
      <c r="D123" s="53" t="s">
        <v>113</v>
      </c>
      <c r="E123" s="32">
        <f t="shared" si="21"/>
        <v>11000</v>
      </c>
      <c r="F123" s="33">
        <f>SUM(F127:F130)</f>
        <v>11000</v>
      </c>
      <c r="G123" s="33">
        <f>SUM(G127:G130)</f>
        <v>0</v>
      </c>
      <c r="H123" s="33">
        <f>SUM(H127:H130)</f>
        <v>0</v>
      </c>
      <c r="I123" s="32">
        <f t="shared" si="22"/>
        <v>11000</v>
      </c>
      <c r="J123" s="33">
        <f>SUM(J127:J130)</f>
        <v>11000</v>
      </c>
      <c r="K123" s="33">
        <f>SUM(K127:K130)</f>
        <v>0</v>
      </c>
      <c r="L123" s="37">
        <v>0</v>
      </c>
      <c r="M123" s="32">
        <f t="shared" si="24"/>
        <v>23320</v>
      </c>
      <c r="N123" s="33">
        <f>SUM(N127:N130)</f>
        <v>23320</v>
      </c>
      <c r="O123" s="33">
        <f>SUM(O127:O130)</f>
        <v>0</v>
      </c>
      <c r="P123" s="33">
        <f>SUM(P127:P130)</f>
        <v>0</v>
      </c>
      <c r="Q123" s="32">
        <f t="shared" si="23"/>
        <v>11000</v>
      </c>
      <c r="R123" s="33">
        <f>SUM(R127:R130)</f>
        <v>11000</v>
      </c>
      <c r="S123" s="33">
        <f>SUM(S127:S130)</f>
        <v>0</v>
      </c>
      <c r="T123" s="33">
        <f>SUM(T127:T130)</f>
        <v>0</v>
      </c>
      <c r="U123" s="32">
        <f>R123-F123</f>
        <v>0</v>
      </c>
      <c r="V123" s="100"/>
      <c r="AC123" s="33">
        <f>SUM(AC127:AC130)</f>
        <v>23500</v>
      </c>
      <c r="AD123" s="33">
        <f>SUM(AD127:AD130)</f>
        <v>18764</v>
      </c>
      <c r="AE123" s="33">
        <f>SUM(AE127:AE130)</f>
        <v>17764</v>
      </c>
      <c r="AF123" s="36"/>
    </row>
    <row r="124" spans="2:32" ht="18" x14ac:dyDescent="0.25">
      <c r="B124" s="41"/>
      <c r="C124" s="42"/>
      <c r="D124" s="43" t="s">
        <v>151</v>
      </c>
      <c r="E124" s="36">
        <f t="shared" si="21"/>
        <v>79</v>
      </c>
      <c r="F124" s="36">
        <f>SUM(F125:F126)</f>
        <v>79</v>
      </c>
      <c r="G124" s="36">
        <f>SUM(G125:G126)</f>
        <v>0</v>
      </c>
      <c r="H124" s="36">
        <f>SUM(H125:H126)</f>
        <v>0</v>
      </c>
      <c r="I124" s="36">
        <f t="shared" si="22"/>
        <v>79</v>
      </c>
      <c r="J124" s="36">
        <f>SUM(J125:J126)</f>
        <v>79</v>
      </c>
      <c r="K124" s="36">
        <f>SUM(K125:K126)</f>
        <v>0</v>
      </c>
      <c r="L124" s="37">
        <v>0</v>
      </c>
      <c r="M124" s="36">
        <f t="shared" si="24"/>
        <v>79</v>
      </c>
      <c r="N124" s="36">
        <f>SUM(N125:N126)</f>
        <v>79</v>
      </c>
      <c r="O124" s="36">
        <f>SUM(O125:O126)</f>
        <v>0</v>
      </c>
      <c r="P124" s="36">
        <f>SUM(P125:P126)</f>
        <v>0</v>
      </c>
      <c r="Q124" s="36">
        <f t="shared" si="23"/>
        <v>79</v>
      </c>
      <c r="R124" s="36">
        <f>SUM(R125:R126)</f>
        <v>79</v>
      </c>
      <c r="S124" s="36">
        <f>SUM(S125:S126)</f>
        <v>0</v>
      </c>
      <c r="T124" s="36">
        <f>SUM(T125:T126)</f>
        <v>0</v>
      </c>
      <c r="U124" s="36"/>
      <c r="AC124" s="36">
        <f>SUM(AC125:AC126)</f>
        <v>79</v>
      </c>
      <c r="AD124" s="36">
        <f>SUM(AD125:AD126)</f>
        <v>79</v>
      </c>
      <c r="AE124" s="36">
        <f>SUM(AE125:AE126)</f>
        <v>79</v>
      </c>
      <c r="AF124" s="36"/>
    </row>
    <row r="125" spans="2:32" ht="18" x14ac:dyDescent="0.25">
      <c r="B125" s="41"/>
      <c r="C125" s="42"/>
      <c r="D125" s="44" t="s">
        <v>335</v>
      </c>
      <c r="E125" s="37">
        <f t="shared" si="21"/>
        <v>0</v>
      </c>
      <c r="F125" s="37">
        <v>0</v>
      </c>
      <c r="G125" s="37">
        <v>0</v>
      </c>
      <c r="H125" s="37">
        <v>0</v>
      </c>
      <c r="I125" s="37">
        <f t="shared" si="22"/>
        <v>0</v>
      </c>
      <c r="J125" s="37">
        <v>0</v>
      </c>
      <c r="K125" s="37">
        <v>0</v>
      </c>
      <c r="L125" s="45">
        <v>0</v>
      </c>
      <c r="M125" s="36">
        <f t="shared" si="24"/>
        <v>0</v>
      </c>
      <c r="N125" s="37">
        <v>0</v>
      </c>
      <c r="O125" s="37">
        <v>0</v>
      </c>
      <c r="P125" s="37">
        <v>0</v>
      </c>
      <c r="Q125" s="37">
        <f t="shared" si="23"/>
        <v>0</v>
      </c>
      <c r="R125" s="37">
        <v>0</v>
      </c>
      <c r="S125" s="37">
        <v>0</v>
      </c>
      <c r="T125" s="37">
        <v>0</v>
      </c>
      <c r="U125" s="36"/>
      <c r="AC125" s="37">
        <v>0</v>
      </c>
      <c r="AD125" s="37">
        <v>0</v>
      </c>
      <c r="AE125" s="37">
        <v>0</v>
      </c>
      <c r="AF125" s="36"/>
    </row>
    <row r="126" spans="2:32" ht="18" x14ac:dyDescent="0.25">
      <c r="B126" s="41"/>
      <c r="C126" s="42"/>
      <c r="D126" s="44" t="s">
        <v>155</v>
      </c>
      <c r="E126" s="36">
        <f t="shared" si="21"/>
        <v>79</v>
      </c>
      <c r="F126" s="37">
        <f>30+49</f>
        <v>79</v>
      </c>
      <c r="G126" s="37">
        <v>0</v>
      </c>
      <c r="H126" s="37">
        <v>0</v>
      </c>
      <c r="I126" s="36">
        <f t="shared" si="22"/>
        <v>79</v>
      </c>
      <c r="J126" s="37">
        <f>30+49</f>
        <v>79</v>
      </c>
      <c r="K126" s="37">
        <v>0</v>
      </c>
      <c r="L126" s="45">
        <v>0</v>
      </c>
      <c r="M126" s="36">
        <f t="shared" si="24"/>
        <v>79</v>
      </c>
      <c r="N126" s="37">
        <f>30+49</f>
        <v>79</v>
      </c>
      <c r="O126" s="37">
        <v>0</v>
      </c>
      <c r="P126" s="37">
        <v>0</v>
      </c>
      <c r="Q126" s="36">
        <f t="shared" si="23"/>
        <v>79</v>
      </c>
      <c r="R126" s="37">
        <f>30+49</f>
        <v>79</v>
      </c>
      <c r="S126" s="37">
        <v>0</v>
      </c>
      <c r="T126" s="37">
        <v>0</v>
      </c>
      <c r="U126" s="36"/>
      <c r="AC126" s="37">
        <f>30+49</f>
        <v>79</v>
      </c>
      <c r="AD126" s="37">
        <f>30+49</f>
        <v>79</v>
      </c>
      <c r="AE126" s="37">
        <f>30+49</f>
        <v>79</v>
      </c>
      <c r="AF126" s="36"/>
    </row>
    <row r="127" spans="2:32" ht="15.75" x14ac:dyDescent="0.25">
      <c r="B127" s="38"/>
      <c r="C127" s="60" t="s">
        <v>227</v>
      </c>
      <c r="D127" s="39" t="s">
        <v>511</v>
      </c>
      <c r="E127" s="40">
        <f t="shared" si="21"/>
        <v>1100</v>
      </c>
      <c r="F127" s="45">
        <v>1100</v>
      </c>
      <c r="G127" s="45">
        <v>0</v>
      </c>
      <c r="H127" s="45">
        <v>0</v>
      </c>
      <c r="I127" s="40">
        <f t="shared" si="22"/>
        <v>1100</v>
      </c>
      <c r="J127" s="45">
        <v>1100</v>
      </c>
      <c r="K127" s="45">
        <v>0</v>
      </c>
      <c r="L127" s="45">
        <v>0</v>
      </c>
      <c r="M127" s="40">
        <f t="shared" si="24"/>
        <v>1875</v>
      </c>
      <c r="N127" s="45">
        <v>1875</v>
      </c>
      <c r="O127" s="45">
        <v>0</v>
      </c>
      <c r="P127" s="45">
        <v>0</v>
      </c>
      <c r="Q127" s="40">
        <f t="shared" si="23"/>
        <v>1100</v>
      </c>
      <c r="R127" s="45">
        <v>1100</v>
      </c>
      <c r="S127" s="45">
        <v>0</v>
      </c>
      <c r="T127" s="45">
        <v>0</v>
      </c>
      <c r="U127" s="40"/>
      <c r="AC127" s="45">
        <v>2064</v>
      </c>
      <c r="AD127" s="45">
        <v>2064</v>
      </c>
      <c r="AE127" s="45">
        <v>2064</v>
      </c>
      <c r="AF127" s="36"/>
    </row>
    <row r="128" spans="2:32" ht="15.75" x14ac:dyDescent="0.25">
      <c r="B128" s="38"/>
      <c r="C128" s="60" t="s">
        <v>229</v>
      </c>
      <c r="D128" s="39" t="s">
        <v>512</v>
      </c>
      <c r="E128" s="40">
        <f t="shared" si="21"/>
        <v>7900</v>
      </c>
      <c r="F128" s="45">
        <v>7900</v>
      </c>
      <c r="G128" s="45">
        <v>0</v>
      </c>
      <c r="H128" s="45">
        <v>0</v>
      </c>
      <c r="I128" s="40">
        <f t="shared" si="22"/>
        <v>7900</v>
      </c>
      <c r="J128" s="45">
        <v>7900</v>
      </c>
      <c r="K128" s="45">
        <v>0</v>
      </c>
      <c r="L128" s="45">
        <v>0</v>
      </c>
      <c r="M128" s="40">
        <f t="shared" si="24"/>
        <v>19435</v>
      </c>
      <c r="N128" s="45">
        <v>19435</v>
      </c>
      <c r="O128" s="45">
        <v>0</v>
      </c>
      <c r="P128" s="45">
        <v>0</v>
      </c>
      <c r="Q128" s="40">
        <f t="shared" si="23"/>
        <v>7900</v>
      </c>
      <c r="R128" s="45">
        <v>7900</v>
      </c>
      <c r="S128" s="45">
        <v>0</v>
      </c>
      <c r="T128" s="45">
        <v>0</v>
      </c>
      <c r="U128" s="40"/>
      <c r="AC128" s="45">
        <v>19436</v>
      </c>
      <c r="AD128" s="45">
        <v>14700</v>
      </c>
      <c r="AE128" s="45">
        <v>13700</v>
      </c>
      <c r="AF128" s="36"/>
    </row>
    <row r="129" spans="2:32" ht="15.75" x14ac:dyDescent="0.25">
      <c r="B129" s="38"/>
      <c r="C129" s="60" t="s">
        <v>230</v>
      </c>
      <c r="D129" s="39" t="s">
        <v>513</v>
      </c>
      <c r="E129" s="40">
        <f t="shared" si="21"/>
        <v>800</v>
      </c>
      <c r="F129" s="45">
        <v>800</v>
      </c>
      <c r="G129" s="45">
        <v>0</v>
      </c>
      <c r="H129" s="45">
        <v>0</v>
      </c>
      <c r="I129" s="40">
        <f t="shared" si="22"/>
        <v>800</v>
      </c>
      <c r="J129" s="45">
        <v>800</v>
      </c>
      <c r="K129" s="45">
        <v>0</v>
      </c>
      <c r="L129" s="79">
        <f>L133+L145+L154+L159+L169+L177+L186+L192+L201+L207+L214</f>
        <v>0</v>
      </c>
      <c r="M129" s="40">
        <f t="shared" si="24"/>
        <v>800</v>
      </c>
      <c r="N129" s="45">
        <v>800</v>
      </c>
      <c r="O129" s="45">
        <v>0</v>
      </c>
      <c r="P129" s="45">
        <v>0</v>
      </c>
      <c r="Q129" s="40">
        <f t="shared" si="23"/>
        <v>800</v>
      </c>
      <c r="R129" s="45">
        <v>800</v>
      </c>
      <c r="S129" s="45">
        <v>0</v>
      </c>
      <c r="T129" s="45">
        <v>0</v>
      </c>
      <c r="U129" s="40"/>
      <c r="AC129" s="45">
        <v>800</v>
      </c>
      <c r="AD129" s="45">
        <v>800</v>
      </c>
      <c r="AE129" s="45">
        <v>800</v>
      </c>
      <c r="AF129" s="36"/>
    </row>
    <row r="130" spans="2:32" ht="15.75" x14ac:dyDescent="0.25">
      <c r="B130" s="38"/>
      <c r="C130" s="60" t="s">
        <v>232</v>
      </c>
      <c r="D130" s="39" t="s">
        <v>514</v>
      </c>
      <c r="E130" s="40">
        <f t="shared" si="21"/>
        <v>1200</v>
      </c>
      <c r="F130" s="45">
        <v>1200</v>
      </c>
      <c r="G130" s="45">
        <v>0</v>
      </c>
      <c r="H130" s="45">
        <v>0</v>
      </c>
      <c r="I130" s="40">
        <f t="shared" si="22"/>
        <v>1200</v>
      </c>
      <c r="J130" s="45">
        <v>1200</v>
      </c>
      <c r="K130" s="45">
        <v>0</v>
      </c>
      <c r="L130" s="36">
        <f>SUM(L131:L132)</f>
        <v>0</v>
      </c>
      <c r="M130" s="40">
        <f t="shared" si="24"/>
        <v>1210</v>
      </c>
      <c r="N130" s="45">
        <f>1200+10</f>
        <v>1210</v>
      </c>
      <c r="O130" s="45">
        <v>0</v>
      </c>
      <c r="P130" s="45">
        <v>0</v>
      </c>
      <c r="Q130" s="40">
        <f t="shared" si="23"/>
        <v>1200</v>
      </c>
      <c r="R130" s="45">
        <v>1200</v>
      </c>
      <c r="S130" s="45">
        <v>0</v>
      </c>
      <c r="T130" s="45">
        <v>0</v>
      </c>
      <c r="U130" s="40"/>
      <c r="AC130" s="45">
        <v>1200</v>
      </c>
      <c r="AD130" s="45">
        <v>1200</v>
      </c>
      <c r="AE130" s="45">
        <v>1200</v>
      </c>
      <c r="AF130" s="36"/>
    </row>
    <row r="131" spans="2:32" ht="36" x14ac:dyDescent="0.25">
      <c r="B131" s="30" t="s">
        <v>516</v>
      </c>
      <c r="C131" s="31"/>
      <c r="D131" s="53" t="s">
        <v>115</v>
      </c>
      <c r="E131" s="32">
        <f t="shared" si="21"/>
        <v>200365</v>
      </c>
      <c r="F131" s="33">
        <f>F135+F147+F156+F161+F171+F179+F188+F194+F203+F210+F216</f>
        <v>200365</v>
      </c>
      <c r="G131" s="33">
        <f>G135+G147+G156+G161+G171+G179+G188+G194+G203+G210+G216</f>
        <v>0</v>
      </c>
      <c r="H131" s="33">
        <f>H135+H147+H156+H161+H171+H179+H188+H194+H203+H210+H216</f>
        <v>0</v>
      </c>
      <c r="I131" s="32">
        <f t="shared" si="22"/>
        <v>203800</v>
      </c>
      <c r="J131" s="33">
        <f>J135+J147+J156+J161+J171+J179+J188+J194+J203+J210+J216</f>
        <v>203800</v>
      </c>
      <c r="K131" s="33">
        <f>K135+K147+K156+K161+K171+K179+K188+K194+K203+K210+K216</f>
        <v>0</v>
      </c>
      <c r="L131" s="37">
        <v>0</v>
      </c>
      <c r="M131" s="32">
        <f t="shared" si="24"/>
        <v>214921</v>
      </c>
      <c r="N131" s="33">
        <f>N135+N147+N156+N161+N171+N179+N188+N194+N203+N210+N216</f>
        <v>214921</v>
      </c>
      <c r="O131" s="33">
        <f>O135+O147+O156+O161+O171+O179+O188+O194+O203+O210+O216</f>
        <v>0</v>
      </c>
      <c r="P131" s="33">
        <f>P135+P147+P156+P161+P171+P179+P188+P194+P203+P210+P216</f>
        <v>0</v>
      </c>
      <c r="Q131" s="32">
        <f t="shared" si="23"/>
        <v>215905</v>
      </c>
      <c r="R131" s="33">
        <f>R135+R147+R156+R161+R171+R179+R188+R194+R203+R210+R216</f>
        <v>215905</v>
      </c>
      <c r="S131" s="33">
        <f>S135+S147+S156+S161+S171+S179+S188+S194+S203+S210+S216</f>
        <v>0</v>
      </c>
      <c r="T131" s="33">
        <f>T135+T147+T156+T161+T171+T179+T188+T194+T203+T210+T216</f>
        <v>0</v>
      </c>
      <c r="U131" s="32">
        <f>R131-F131</f>
        <v>15540</v>
      </c>
      <c r="AC131" s="33">
        <f>AC135+AC147+AC156+AC161+AC171+AC179+AC188+AC194+AC203+AC210+AC216</f>
        <v>232240</v>
      </c>
      <c r="AD131" s="33">
        <f>AD135+AD147+AD156+AD161+AD171+AD179+AD188+AD194+AD203+AD210+AD216</f>
        <v>238621</v>
      </c>
      <c r="AE131" s="33">
        <f>AE135+AE147+AE156+AE161+AE171+AE179+AE188+AE194+AE203+AE210+AE216</f>
        <v>257375</v>
      </c>
      <c r="AF131" s="36"/>
    </row>
    <row r="132" spans="2:32" ht="18" x14ac:dyDescent="0.25">
      <c r="B132" s="41"/>
      <c r="C132" s="42"/>
      <c r="D132" s="43" t="s">
        <v>151</v>
      </c>
      <c r="E132" s="36">
        <f t="shared" si="21"/>
        <v>3294</v>
      </c>
      <c r="F132" s="36">
        <f>SUM(F133:F134)</f>
        <v>3294</v>
      </c>
      <c r="G132" s="36">
        <f>SUM(G133:G134)</f>
        <v>0</v>
      </c>
      <c r="H132" s="36">
        <f>SUM(H133:H134)</f>
        <v>0</v>
      </c>
      <c r="I132" s="36">
        <f t="shared" si="22"/>
        <v>3436</v>
      </c>
      <c r="J132" s="36">
        <f>SUM(J133:J134)</f>
        <v>3436</v>
      </c>
      <c r="K132" s="36">
        <f>SUM(K133:K134)</f>
        <v>0</v>
      </c>
      <c r="L132" s="59">
        <f>L136+L148+L157+L162+L172+L180+L189+L195+L204+L211+L217</f>
        <v>0</v>
      </c>
      <c r="M132" s="36">
        <f t="shared" si="24"/>
        <v>3505</v>
      </c>
      <c r="N132" s="36">
        <f>SUM(N133:N134)</f>
        <v>3505</v>
      </c>
      <c r="O132" s="36">
        <f>SUM(O133:O134)</f>
        <v>0</v>
      </c>
      <c r="P132" s="36">
        <f>SUM(P133:P134)</f>
        <v>0</v>
      </c>
      <c r="Q132" s="36">
        <f t="shared" si="23"/>
        <v>3505</v>
      </c>
      <c r="R132" s="36">
        <f>SUM(R133:R134)</f>
        <v>3505</v>
      </c>
      <c r="S132" s="36">
        <f>SUM(S133:S134)</f>
        <v>0</v>
      </c>
      <c r="T132" s="36">
        <f>SUM(T133:T134)</f>
        <v>0</v>
      </c>
      <c r="U132" s="36"/>
      <c r="AC132" s="36">
        <f>SUM(AC133:AC134)</f>
        <v>3505</v>
      </c>
      <c r="AD132" s="36">
        <f>SUM(AD133:AD134)</f>
        <v>3505</v>
      </c>
      <c r="AE132" s="36">
        <f>SUM(AE133:AE134)</f>
        <v>3505</v>
      </c>
      <c r="AF132" s="36"/>
    </row>
    <row r="133" spans="2:32" ht="18" x14ac:dyDescent="0.25">
      <c r="B133" s="41"/>
      <c r="C133" s="42"/>
      <c r="D133" s="44" t="s">
        <v>335</v>
      </c>
      <c r="E133" s="37">
        <f t="shared" si="21"/>
        <v>0</v>
      </c>
      <c r="F133" s="37">
        <v>0</v>
      </c>
      <c r="G133" s="37">
        <v>0</v>
      </c>
      <c r="H133" s="37">
        <v>0</v>
      </c>
      <c r="I133" s="37">
        <f t="shared" si="22"/>
        <v>0</v>
      </c>
      <c r="J133" s="37">
        <v>0</v>
      </c>
      <c r="K133" s="37">
        <v>0</v>
      </c>
      <c r="L133" s="79">
        <f>SUM(L137:L144)</f>
        <v>0</v>
      </c>
      <c r="M133" s="36">
        <f t="shared" si="24"/>
        <v>0</v>
      </c>
      <c r="N133" s="37">
        <v>0</v>
      </c>
      <c r="O133" s="37">
        <v>0</v>
      </c>
      <c r="P133" s="37">
        <v>0</v>
      </c>
      <c r="Q133" s="37">
        <f t="shared" si="23"/>
        <v>0</v>
      </c>
      <c r="R133" s="37">
        <v>0</v>
      </c>
      <c r="S133" s="37">
        <v>0</v>
      </c>
      <c r="T133" s="37">
        <v>0</v>
      </c>
      <c r="U133" s="36"/>
      <c r="AC133" s="37">
        <v>0</v>
      </c>
      <c r="AD133" s="37">
        <v>0</v>
      </c>
      <c r="AE133" s="37">
        <v>0</v>
      </c>
      <c r="AF133" s="36"/>
    </row>
    <row r="134" spans="2:32" ht="18" x14ac:dyDescent="0.25">
      <c r="B134" s="41"/>
      <c r="C134" s="42"/>
      <c r="D134" s="44" t="s">
        <v>155</v>
      </c>
      <c r="E134" s="61">
        <f t="shared" si="21"/>
        <v>3294</v>
      </c>
      <c r="F134" s="59">
        <f>F138+F150+F159+F164+F174+F182+F191+F197+F206+F213+F219</f>
        <v>3294</v>
      </c>
      <c r="G134" s="59">
        <f>G138+G150+G159+G164+G174+G182+G191+G197+G206+G213+G219</f>
        <v>0</v>
      </c>
      <c r="H134" s="59">
        <f>H138+H150+H159+H164+H174+H182+H191+H197+H206+H213+H219</f>
        <v>0</v>
      </c>
      <c r="I134" s="61">
        <f t="shared" si="22"/>
        <v>3436</v>
      </c>
      <c r="J134" s="59">
        <f>J138+J150+J159+J164+J174+J182+J191+J197+J206+J213+J219</f>
        <v>3436</v>
      </c>
      <c r="K134" s="59">
        <f>K138+K150+K159+K164+K174+K182+K191+K197+K206+K213+K219</f>
        <v>0</v>
      </c>
      <c r="L134" s="36">
        <f>SUM(L135:L136)</f>
        <v>0</v>
      </c>
      <c r="M134" s="61">
        <f t="shared" si="24"/>
        <v>3505</v>
      </c>
      <c r="N134" s="59">
        <f>N138+N150+N159+N164+N174+N182+N191+N197+N206+N213+N219</f>
        <v>3505</v>
      </c>
      <c r="O134" s="59">
        <f>O138+O150+O159+O164+O174+O182+O191+O197+O206+O213+O219</f>
        <v>0</v>
      </c>
      <c r="P134" s="59">
        <f>P138+P150+P159+P164+P174+P182+P191+P197+P206+P213+P219</f>
        <v>0</v>
      </c>
      <c r="Q134" s="61">
        <f t="shared" si="23"/>
        <v>3505</v>
      </c>
      <c r="R134" s="59">
        <f>R138+R150+R159+R164+R174+R182+R191+R197+R206+R213+R219</f>
        <v>3505</v>
      </c>
      <c r="S134" s="59">
        <f>S138+S150+S159+S164+S174+S182+S191+S197+S206+S213+S219</f>
        <v>0</v>
      </c>
      <c r="T134" s="59">
        <f>T138+T150+T159+T164+T174+T182+T191+T197+T206+T213+T219</f>
        <v>0</v>
      </c>
      <c r="U134" s="61"/>
      <c r="AC134" s="59">
        <f>AC138+AC150+AC159+AC164+AC174+AC182+AC191+AC197+AC206+AC213+AC219</f>
        <v>3505</v>
      </c>
      <c r="AD134" s="59">
        <f>AD138+AD150+AD159+AD164+AD174+AD182+AD191+AD197+AD206+AD213+AD219</f>
        <v>3505</v>
      </c>
      <c r="AE134" s="59">
        <f>AE138+AE150+AE159+AE164+AE174+AE182+AE191+AE197+AE206+AE213+AE219</f>
        <v>3505</v>
      </c>
      <c r="AF134" s="36"/>
    </row>
    <row r="135" spans="2:32" ht="18" x14ac:dyDescent="0.25">
      <c r="B135" s="30" t="s">
        <v>517</v>
      </c>
      <c r="C135" s="31"/>
      <c r="D135" s="53" t="s">
        <v>116</v>
      </c>
      <c r="E135" s="32">
        <f t="shared" si="21"/>
        <v>24000</v>
      </c>
      <c r="F135" s="33">
        <f>SUM(F139:F146)</f>
        <v>24000</v>
      </c>
      <c r="G135" s="33">
        <f>SUM(G139:G146)</f>
        <v>0</v>
      </c>
      <c r="H135" s="33">
        <f>SUM(H139:H146)</f>
        <v>0</v>
      </c>
      <c r="I135" s="32">
        <f t="shared" si="22"/>
        <v>24000</v>
      </c>
      <c r="J135" s="33">
        <f>SUM(J139:J146)</f>
        <v>24000</v>
      </c>
      <c r="K135" s="33">
        <f>SUM(K139:K146)</f>
        <v>0</v>
      </c>
      <c r="L135" s="37">
        <v>0</v>
      </c>
      <c r="M135" s="32">
        <f t="shared" si="24"/>
        <v>27256</v>
      </c>
      <c r="N135" s="33">
        <f>SUM(N139:N146)</f>
        <v>27256</v>
      </c>
      <c r="O135" s="33">
        <f>SUM(O139:O146)</f>
        <v>0</v>
      </c>
      <c r="P135" s="33">
        <f>SUM(P139:P146)</f>
        <v>0</v>
      </c>
      <c r="Q135" s="32">
        <f t="shared" si="23"/>
        <v>27457</v>
      </c>
      <c r="R135" s="33">
        <f>SUM(R139:R146)</f>
        <v>27457</v>
      </c>
      <c r="S135" s="33">
        <f>SUM(S139:S146)</f>
        <v>0</v>
      </c>
      <c r="T135" s="33">
        <f>SUM(T139:T146)</f>
        <v>0</v>
      </c>
      <c r="U135" s="32">
        <f>R135-F135</f>
        <v>3457</v>
      </c>
      <c r="V135" s="100"/>
      <c r="AC135" s="33">
        <f>SUM(AC139:AC146)</f>
        <v>28908</v>
      </c>
      <c r="AD135" s="33">
        <f>SUM(AD139:AD146)</f>
        <v>30169</v>
      </c>
      <c r="AE135" s="33">
        <f>SUM(AE139:AE146)</f>
        <v>31638</v>
      </c>
      <c r="AF135" s="129" t="s">
        <v>558</v>
      </c>
    </row>
    <row r="136" spans="2:32" ht="18" x14ac:dyDescent="0.25">
      <c r="B136" s="41"/>
      <c r="C136" s="42"/>
      <c r="D136" s="43" t="s">
        <v>151</v>
      </c>
      <c r="E136" s="36">
        <f t="shared" si="21"/>
        <v>0</v>
      </c>
      <c r="F136" s="36">
        <f>SUM(F137:F138)</f>
        <v>0</v>
      </c>
      <c r="G136" s="36">
        <f>SUM(G137:G138)</f>
        <v>0</v>
      </c>
      <c r="H136" s="36">
        <f>SUM(H137:H138)</f>
        <v>0</v>
      </c>
      <c r="I136" s="36">
        <f t="shared" si="22"/>
        <v>0</v>
      </c>
      <c r="J136" s="36">
        <f>SUM(J137:J138)</f>
        <v>0</v>
      </c>
      <c r="K136" s="36">
        <f>SUM(K137:K138)</f>
        <v>0</v>
      </c>
      <c r="L136" s="37">
        <v>0</v>
      </c>
      <c r="M136" s="36">
        <f t="shared" si="24"/>
        <v>0</v>
      </c>
      <c r="N136" s="36">
        <f>SUM(N137:N138)</f>
        <v>0</v>
      </c>
      <c r="O136" s="36">
        <f>SUM(O137:O138)</f>
        <v>0</v>
      </c>
      <c r="P136" s="36">
        <f>SUM(P137:P138)</f>
        <v>0</v>
      </c>
      <c r="Q136" s="36">
        <f t="shared" si="23"/>
        <v>0</v>
      </c>
      <c r="R136" s="36">
        <f>SUM(R137:R138)</f>
        <v>0</v>
      </c>
      <c r="S136" s="36">
        <f>SUM(S137:S138)</f>
        <v>0</v>
      </c>
      <c r="T136" s="36">
        <f>SUM(T137:T138)</f>
        <v>0</v>
      </c>
      <c r="U136" s="36"/>
      <c r="AC136" s="36">
        <f>SUM(AC137:AC138)</f>
        <v>0</v>
      </c>
      <c r="AD136" s="36">
        <f>SUM(AD137:AD138)</f>
        <v>0</v>
      </c>
      <c r="AE136" s="36">
        <f>SUM(AE137:AE138)</f>
        <v>0</v>
      </c>
      <c r="AF136" s="130"/>
    </row>
    <row r="137" spans="2:32" ht="18" x14ac:dyDescent="0.25">
      <c r="B137" s="41"/>
      <c r="C137" s="42"/>
      <c r="D137" s="44" t="s">
        <v>335</v>
      </c>
      <c r="E137" s="37">
        <f t="shared" si="21"/>
        <v>0</v>
      </c>
      <c r="F137" s="37">
        <v>0</v>
      </c>
      <c r="G137" s="37">
        <v>0</v>
      </c>
      <c r="H137" s="37">
        <v>0</v>
      </c>
      <c r="I137" s="37">
        <f t="shared" si="22"/>
        <v>0</v>
      </c>
      <c r="J137" s="37">
        <v>0</v>
      </c>
      <c r="K137" s="37">
        <v>0</v>
      </c>
      <c r="L137" s="45">
        <v>0</v>
      </c>
      <c r="M137" s="36">
        <f t="shared" si="24"/>
        <v>0</v>
      </c>
      <c r="N137" s="37">
        <v>0</v>
      </c>
      <c r="O137" s="37">
        <v>0</v>
      </c>
      <c r="P137" s="37">
        <v>0</v>
      </c>
      <c r="Q137" s="37">
        <f t="shared" si="23"/>
        <v>0</v>
      </c>
      <c r="R137" s="37">
        <v>0</v>
      </c>
      <c r="S137" s="37">
        <v>0</v>
      </c>
      <c r="T137" s="37">
        <v>0</v>
      </c>
      <c r="U137" s="36"/>
      <c r="AC137" s="37">
        <v>0</v>
      </c>
      <c r="AD137" s="37">
        <v>0</v>
      </c>
      <c r="AE137" s="37">
        <v>0</v>
      </c>
      <c r="AF137" s="130"/>
    </row>
    <row r="138" spans="2:32" ht="18" x14ac:dyDescent="0.25">
      <c r="B138" s="41"/>
      <c r="C138" s="42"/>
      <c r="D138" s="44" t="s">
        <v>155</v>
      </c>
      <c r="E138" s="36">
        <f t="shared" si="21"/>
        <v>0</v>
      </c>
      <c r="F138" s="37">
        <v>0</v>
      </c>
      <c r="G138" s="37">
        <v>0</v>
      </c>
      <c r="H138" s="37">
        <v>0</v>
      </c>
      <c r="I138" s="36">
        <f t="shared" si="22"/>
        <v>0</v>
      </c>
      <c r="J138" s="37">
        <v>0</v>
      </c>
      <c r="K138" s="37">
        <v>0</v>
      </c>
      <c r="L138" s="45">
        <v>0</v>
      </c>
      <c r="M138" s="36">
        <f t="shared" si="24"/>
        <v>0</v>
      </c>
      <c r="N138" s="37">
        <v>0</v>
      </c>
      <c r="O138" s="37">
        <v>0</v>
      </c>
      <c r="P138" s="37">
        <v>0</v>
      </c>
      <c r="Q138" s="36">
        <f t="shared" si="23"/>
        <v>0</v>
      </c>
      <c r="R138" s="37">
        <v>0</v>
      </c>
      <c r="S138" s="37">
        <v>0</v>
      </c>
      <c r="T138" s="37">
        <v>0</v>
      </c>
      <c r="U138" s="36"/>
      <c r="AC138" s="37">
        <v>0</v>
      </c>
      <c r="AD138" s="37">
        <v>0</v>
      </c>
      <c r="AE138" s="37">
        <v>0</v>
      </c>
      <c r="AF138" s="130"/>
    </row>
    <row r="139" spans="2:32" x14ac:dyDescent="0.25">
      <c r="B139" s="38"/>
      <c r="C139" s="60" t="s">
        <v>244</v>
      </c>
      <c r="D139" s="62" t="s">
        <v>355</v>
      </c>
      <c r="E139" s="40">
        <f t="shared" si="21"/>
        <v>6850</v>
      </c>
      <c r="F139" s="45">
        <v>6850</v>
      </c>
      <c r="G139" s="45">
        <v>0</v>
      </c>
      <c r="H139" s="45">
        <v>0</v>
      </c>
      <c r="I139" s="40">
        <f t="shared" si="22"/>
        <v>6850</v>
      </c>
      <c r="J139" s="45">
        <v>6850</v>
      </c>
      <c r="K139" s="45">
        <v>0</v>
      </c>
      <c r="L139" s="45">
        <v>0</v>
      </c>
      <c r="M139" s="40">
        <f t="shared" si="24"/>
        <v>6850</v>
      </c>
      <c r="N139" s="45">
        <v>6850</v>
      </c>
      <c r="O139" s="45">
        <v>0</v>
      </c>
      <c r="P139" s="45">
        <v>0</v>
      </c>
      <c r="Q139" s="40">
        <f t="shared" si="23"/>
        <v>6850</v>
      </c>
      <c r="R139" s="45">
        <v>6850</v>
      </c>
      <c r="S139" s="45">
        <v>0</v>
      </c>
      <c r="T139" s="45">
        <v>0</v>
      </c>
      <c r="U139" s="40"/>
      <c r="AC139" s="45">
        <v>7240</v>
      </c>
      <c r="AD139" s="45">
        <v>8210</v>
      </c>
      <c r="AE139" s="45">
        <v>9000</v>
      </c>
      <c r="AF139" s="130"/>
    </row>
    <row r="140" spans="2:32" x14ac:dyDescent="0.25">
      <c r="B140" s="38"/>
      <c r="C140" s="60" t="s">
        <v>245</v>
      </c>
      <c r="D140" s="39" t="s">
        <v>246</v>
      </c>
      <c r="E140" s="40">
        <f t="shared" si="21"/>
        <v>88</v>
      </c>
      <c r="F140" s="45">
        <v>88</v>
      </c>
      <c r="G140" s="45">
        <v>0</v>
      </c>
      <c r="H140" s="45">
        <v>0</v>
      </c>
      <c r="I140" s="40">
        <f t="shared" si="22"/>
        <v>88</v>
      </c>
      <c r="J140" s="45">
        <v>88</v>
      </c>
      <c r="K140" s="45">
        <v>0</v>
      </c>
      <c r="L140" s="45">
        <v>0</v>
      </c>
      <c r="M140" s="40">
        <f t="shared" si="24"/>
        <v>88</v>
      </c>
      <c r="N140" s="45">
        <v>88</v>
      </c>
      <c r="O140" s="45">
        <v>0</v>
      </c>
      <c r="P140" s="45">
        <v>0</v>
      </c>
      <c r="Q140" s="40">
        <f t="shared" si="23"/>
        <v>88</v>
      </c>
      <c r="R140" s="45">
        <v>88</v>
      </c>
      <c r="S140" s="45">
        <v>0</v>
      </c>
      <c r="T140" s="45">
        <v>0</v>
      </c>
      <c r="U140" s="40"/>
      <c r="AC140" s="45">
        <v>100</v>
      </c>
      <c r="AD140" s="45">
        <v>220</v>
      </c>
      <c r="AE140" s="45">
        <v>440</v>
      </c>
      <c r="AF140" s="130"/>
    </row>
    <row r="141" spans="2:32" x14ac:dyDescent="0.25">
      <c r="B141" s="38"/>
      <c r="C141" s="60" t="s">
        <v>247</v>
      </c>
      <c r="D141" s="39" t="s">
        <v>248</v>
      </c>
      <c r="E141" s="40">
        <f t="shared" si="21"/>
        <v>151</v>
      </c>
      <c r="F141" s="45">
        <v>151</v>
      </c>
      <c r="G141" s="45">
        <v>0</v>
      </c>
      <c r="H141" s="45">
        <v>0</v>
      </c>
      <c r="I141" s="40">
        <f t="shared" si="22"/>
        <v>151</v>
      </c>
      <c r="J141" s="45">
        <v>151</v>
      </c>
      <c r="K141" s="45">
        <v>0</v>
      </c>
      <c r="L141" s="45">
        <v>0</v>
      </c>
      <c r="M141" s="40">
        <f t="shared" si="24"/>
        <v>151</v>
      </c>
      <c r="N141" s="45">
        <v>151</v>
      </c>
      <c r="O141" s="45">
        <v>0</v>
      </c>
      <c r="P141" s="45">
        <v>0</v>
      </c>
      <c r="Q141" s="40">
        <f t="shared" si="23"/>
        <v>151</v>
      </c>
      <c r="R141" s="45">
        <v>151</v>
      </c>
      <c r="S141" s="45">
        <v>0</v>
      </c>
      <c r="T141" s="45">
        <v>0</v>
      </c>
      <c r="U141" s="40"/>
      <c r="AC141" s="45">
        <v>210</v>
      </c>
      <c r="AD141" s="45">
        <v>231</v>
      </c>
      <c r="AE141" s="45">
        <v>500</v>
      </c>
      <c r="AF141" s="130"/>
    </row>
    <row r="142" spans="2:32" ht="30" x14ac:dyDescent="0.25">
      <c r="B142" s="38"/>
      <c r="C142" s="60" t="s">
        <v>249</v>
      </c>
      <c r="D142" s="88" t="s">
        <v>356</v>
      </c>
      <c r="E142" s="40">
        <f t="shared" si="21"/>
        <v>662.3</v>
      </c>
      <c r="F142" s="45">
        <v>662.3</v>
      </c>
      <c r="G142" s="45">
        <v>0</v>
      </c>
      <c r="H142" s="45">
        <v>0</v>
      </c>
      <c r="I142" s="40">
        <f t="shared" si="22"/>
        <v>662.3</v>
      </c>
      <c r="J142" s="45">
        <v>662.3</v>
      </c>
      <c r="K142" s="45">
        <v>0</v>
      </c>
      <c r="L142" s="45">
        <v>0</v>
      </c>
      <c r="M142" s="40">
        <f t="shared" si="24"/>
        <v>662.5</v>
      </c>
      <c r="N142" s="45">
        <v>662.5</v>
      </c>
      <c r="O142" s="45">
        <v>0</v>
      </c>
      <c r="P142" s="45">
        <v>0</v>
      </c>
      <c r="Q142" s="40">
        <f t="shared" si="23"/>
        <v>662.3</v>
      </c>
      <c r="R142" s="45">
        <v>662.3</v>
      </c>
      <c r="S142" s="45">
        <v>0</v>
      </c>
      <c r="T142" s="45">
        <v>0</v>
      </c>
      <c r="U142" s="40"/>
      <c r="AC142" s="45">
        <v>900</v>
      </c>
      <c r="AD142" s="45">
        <v>900</v>
      </c>
      <c r="AE142" s="45">
        <v>900</v>
      </c>
      <c r="AF142" s="130"/>
    </row>
    <row r="143" spans="2:32" ht="30" x14ac:dyDescent="0.25">
      <c r="B143" s="38"/>
      <c r="C143" s="60" t="s">
        <v>250</v>
      </c>
      <c r="D143" s="39" t="s">
        <v>251</v>
      </c>
      <c r="E143" s="40">
        <f t="shared" si="21"/>
        <v>1718.2</v>
      </c>
      <c r="F143" s="45">
        <v>1718.2</v>
      </c>
      <c r="G143" s="45">
        <v>0</v>
      </c>
      <c r="H143" s="45">
        <v>0</v>
      </c>
      <c r="I143" s="40">
        <f t="shared" si="22"/>
        <v>1718.2</v>
      </c>
      <c r="J143" s="45">
        <v>1718.2</v>
      </c>
      <c r="K143" s="45">
        <v>0</v>
      </c>
      <c r="L143" s="45">
        <v>0</v>
      </c>
      <c r="M143" s="40">
        <f t="shared" si="24"/>
        <v>2605</v>
      </c>
      <c r="N143" s="45">
        <v>2605</v>
      </c>
      <c r="O143" s="45">
        <v>0</v>
      </c>
      <c r="P143" s="45">
        <v>0</v>
      </c>
      <c r="Q143" s="40">
        <f t="shared" si="23"/>
        <v>2996.2</v>
      </c>
      <c r="R143" s="45">
        <v>2996.2</v>
      </c>
      <c r="S143" s="45">
        <v>0</v>
      </c>
      <c r="T143" s="45">
        <v>0</v>
      </c>
      <c r="U143" s="40"/>
      <c r="AC143" s="45">
        <v>3408</v>
      </c>
      <c r="AD143" s="45">
        <v>3408</v>
      </c>
      <c r="AE143" s="45">
        <v>3408</v>
      </c>
      <c r="AF143" s="130"/>
    </row>
    <row r="144" spans="2:32" ht="30" x14ac:dyDescent="0.25">
      <c r="B144" s="38"/>
      <c r="C144" s="60" t="s">
        <v>252</v>
      </c>
      <c r="D144" s="39" t="s">
        <v>357</v>
      </c>
      <c r="E144" s="40">
        <f t="shared" si="21"/>
        <v>13550</v>
      </c>
      <c r="F144" s="45">
        <v>13550</v>
      </c>
      <c r="G144" s="45">
        <v>0</v>
      </c>
      <c r="H144" s="45">
        <v>0</v>
      </c>
      <c r="I144" s="40">
        <f t="shared" si="22"/>
        <v>13550</v>
      </c>
      <c r="J144" s="45">
        <v>13550</v>
      </c>
      <c r="K144" s="45">
        <v>0</v>
      </c>
      <c r="L144" s="45">
        <v>0</v>
      </c>
      <c r="M144" s="40">
        <f t="shared" si="24"/>
        <v>14849.5</v>
      </c>
      <c r="N144" s="45">
        <v>14849.5</v>
      </c>
      <c r="O144" s="45">
        <v>0</v>
      </c>
      <c r="P144" s="45">
        <v>0</v>
      </c>
      <c r="Q144" s="40">
        <f t="shared" si="23"/>
        <v>14849.5</v>
      </c>
      <c r="R144" s="45">
        <v>14849.5</v>
      </c>
      <c r="S144" s="45">
        <v>0</v>
      </c>
      <c r="T144" s="45">
        <v>0</v>
      </c>
      <c r="U144" s="40"/>
      <c r="AC144" s="45">
        <v>14850</v>
      </c>
      <c r="AD144" s="45">
        <v>14850</v>
      </c>
      <c r="AE144" s="45">
        <v>14850</v>
      </c>
      <c r="AF144" s="130"/>
    </row>
    <row r="145" spans="2:32" ht="30" x14ac:dyDescent="0.25">
      <c r="B145" s="38"/>
      <c r="C145" s="60" t="s">
        <v>253</v>
      </c>
      <c r="D145" s="39" t="s">
        <v>359</v>
      </c>
      <c r="E145" s="40">
        <f>SUM(F145:H145)</f>
        <v>360</v>
      </c>
      <c r="F145" s="45">
        <v>360</v>
      </c>
      <c r="G145" s="45">
        <v>0</v>
      </c>
      <c r="H145" s="45">
        <v>0</v>
      </c>
      <c r="I145" s="40">
        <f>SUM(J145:L145)</f>
        <v>360</v>
      </c>
      <c r="J145" s="45">
        <v>360</v>
      </c>
      <c r="K145" s="45">
        <v>0</v>
      </c>
      <c r="L145" s="79">
        <f>SUM(L149:L153)</f>
        <v>0</v>
      </c>
      <c r="M145" s="40">
        <f t="shared" si="24"/>
        <v>550</v>
      </c>
      <c r="N145" s="45">
        <v>550</v>
      </c>
      <c r="O145" s="45">
        <v>0</v>
      </c>
      <c r="P145" s="45">
        <v>0</v>
      </c>
      <c r="Q145" s="40">
        <f>SUM(R145:T145)</f>
        <v>360</v>
      </c>
      <c r="R145" s="45">
        <v>360</v>
      </c>
      <c r="S145" s="45">
        <v>0</v>
      </c>
      <c r="T145" s="45">
        <v>0</v>
      </c>
      <c r="U145" s="40"/>
      <c r="AC145" s="45">
        <v>550</v>
      </c>
      <c r="AD145" s="45">
        <v>550</v>
      </c>
      <c r="AE145" s="45">
        <v>550</v>
      </c>
      <c r="AF145" s="130"/>
    </row>
    <row r="146" spans="2:32" ht="30" x14ac:dyDescent="0.25">
      <c r="B146" s="38"/>
      <c r="C146" s="60" t="s">
        <v>358</v>
      </c>
      <c r="D146" s="39" t="s">
        <v>360</v>
      </c>
      <c r="E146" s="40">
        <f t="shared" si="21"/>
        <v>620.5</v>
      </c>
      <c r="F146" s="45">
        <v>620.5</v>
      </c>
      <c r="G146" s="45">
        <v>0</v>
      </c>
      <c r="H146" s="45">
        <v>0</v>
      </c>
      <c r="I146" s="40">
        <f t="shared" si="22"/>
        <v>620.5</v>
      </c>
      <c r="J146" s="45">
        <v>620.5</v>
      </c>
      <c r="K146" s="45">
        <v>0</v>
      </c>
      <c r="L146" s="36">
        <f>SUM(L147:L148)</f>
        <v>0</v>
      </c>
      <c r="M146" s="40">
        <f t="shared" si="24"/>
        <v>1500</v>
      </c>
      <c r="N146" s="45">
        <v>1500</v>
      </c>
      <c r="O146" s="45">
        <v>0</v>
      </c>
      <c r="P146" s="45">
        <v>0</v>
      </c>
      <c r="Q146" s="40">
        <f t="shared" si="23"/>
        <v>1500</v>
      </c>
      <c r="R146" s="45">
        <v>1500</v>
      </c>
      <c r="S146" s="45">
        <v>0</v>
      </c>
      <c r="T146" s="45">
        <v>0</v>
      </c>
      <c r="U146" s="40"/>
      <c r="AC146" s="45">
        <v>1650</v>
      </c>
      <c r="AD146" s="45">
        <v>1800</v>
      </c>
      <c r="AE146" s="45">
        <v>1990</v>
      </c>
      <c r="AF146" s="131"/>
    </row>
    <row r="147" spans="2:32" ht="18" x14ac:dyDescent="0.25">
      <c r="B147" s="30" t="s">
        <v>518</v>
      </c>
      <c r="C147" s="31"/>
      <c r="D147" s="53" t="s">
        <v>119</v>
      </c>
      <c r="E147" s="32">
        <f t="shared" si="21"/>
        <v>13500</v>
      </c>
      <c r="F147" s="33">
        <f>SUM(F151:F155)</f>
        <v>13500</v>
      </c>
      <c r="G147" s="33">
        <f>SUM(G151:G155)</f>
        <v>0</v>
      </c>
      <c r="H147" s="33">
        <f>SUM(H151:H155)</f>
        <v>0</v>
      </c>
      <c r="I147" s="32">
        <f t="shared" si="22"/>
        <v>13500</v>
      </c>
      <c r="J147" s="33">
        <f>SUM(J151:J155)</f>
        <v>13500</v>
      </c>
      <c r="K147" s="33">
        <f>SUM(K151:K155)</f>
        <v>0</v>
      </c>
      <c r="L147" s="37">
        <v>0</v>
      </c>
      <c r="M147" s="32">
        <f t="shared" si="24"/>
        <v>15000</v>
      </c>
      <c r="N147" s="33">
        <f>SUM(N151:N155)</f>
        <v>15000</v>
      </c>
      <c r="O147" s="33">
        <f>SUM(O151:O155)</f>
        <v>0</v>
      </c>
      <c r="P147" s="33">
        <f>SUM(P151:P155)</f>
        <v>0</v>
      </c>
      <c r="Q147" s="32">
        <f t="shared" si="23"/>
        <v>15000</v>
      </c>
      <c r="R147" s="33">
        <f>SUM(R151:R155)</f>
        <v>15000</v>
      </c>
      <c r="S147" s="33">
        <f>SUM(S151:S155)</f>
        <v>0</v>
      </c>
      <c r="T147" s="33">
        <f>SUM(T151:T155)</f>
        <v>0</v>
      </c>
      <c r="U147" s="32">
        <f>R147-F147</f>
        <v>1500</v>
      </c>
      <c r="V147" s="100"/>
      <c r="AC147" s="33">
        <f>SUM(AC151:AC155)</f>
        <v>16200</v>
      </c>
      <c r="AD147" s="33">
        <f>SUM(AD151:AD155)</f>
        <v>17200</v>
      </c>
      <c r="AE147" s="33">
        <f>SUM(AE151:AE155)</f>
        <v>18420</v>
      </c>
      <c r="AF147" s="36"/>
    </row>
    <row r="148" spans="2:32" ht="18" x14ac:dyDescent="0.25">
      <c r="B148" s="41"/>
      <c r="C148" s="42"/>
      <c r="D148" s="43" t="s">
        <v>151</v>
      </c>
      <c r="E148" s="36">
        <f t="shared" si="21"/>
        <v>0</v>
      </c>
      <c r="F148" s="36">
        <f>SUM(F149:F150)</f>
        <v>0</v>
      </c>
      <c r="G148" s="36">
        <f>SUM(G149:G150)</f>
        <v>0</v>
      </c>
      <c r="H148" s="36">
        <f>SUM(H149:H150)</f>
        <v>0</v>
      </c>
      <c r="I148" s="36">
        <f t="shared" si="22"/>
        <v>0</v>
      </c>
      <c r="J148" s="36">
        <f>SUM(J149:J150)</f>
        <v>0</v>
      </c>
      <c r="K148" s="36">
        <f>SUM(K149:K150)</f>
        <v>0</v>
      </c>
      <c r="L148" s="37">
        <v>0</v>
      </c>
      <c r="M148" s="36">
        <f t="shared" si="24"/>
        <v>0</v>
      </c>
      <c r="N148" s="36">
        <f>SUM(N149:N150)</f>
        <v>0</v>
      </c>
      <c r="O148" s="36">
        <f>SUM(O149:O150)</f>
        <v>0</v>
      </c>
      <c r="P148" s="36">
        <f>SUM(P149:P150)</f>
        <v>0</v>
      </c>
      <c r="Q148" s="36">
        <f t="shared" si="23"/>
        <v>0</v>
      </c>
      <c r="R148" s="36">
        <f>SUM(R149:R150)</f>
        <v>0</v>
      </c>
      <c r="S148" s="36">
        <f>SUM(S149:S150)</f>
        <v>0</v>
      </c>
      <c r="T148" s="36">
        <f>SUM(T149:T150)</f>
        <v>0</v>
      </c>
      <c r="U148" s="36"/>
      <c r="AC148" s="36">
        <f>SUM(AC149:AC150)</f>
        <v>0</v>
      </c>
      <c r="AD148" s="36">
        <f>SUM(AD149:AD150)</f>
        <v>0</v>
      </c>
      <c r="AE148" s="36">
        <f>SUM(AE149:AE150)</f>
        <v>0</v>
      </c>
      <c r="AF148" s="129" t="s">
        <v>559</v>
      </c>
    </row>
    <row r="149" spans="2:32" ht="18" x14ac:dyDescent="0.25">
      <c r="B149" s="41"/>
      <c r="C149" s="42"/>
      <c r="D149" s="44" t="s">
        <v>335</v>
      </c>
      <c r="E149" s="37">
        <f t="shared" si="21"/>
        <v>0</v>
      </c>
      <c r="F149" s="37">
        <v>0</v>
      </c>
      <c r="G149" s="37">
        <v>0</v>
      </c>
      <c r="H149" s="37">
        <v>0</v>
      </c>
      <c r="I149" s="37">
        <f t="shared" si="22"/>
        <v>0</v>
      </c>
      <c r="J149" s="37">
        <v>0</v>
      </c>
      <c r="K149" s="37">
        <v>0</v>
      </c>
      <c r="L149" s="45">
        <v>0</v>
      </c>
      <c r="M149" s="36">
        <f t="shared" si="24"/>
        <v>0</v>
      </c>
      <c r="N149" s="37">
        <v>0</v>
      </c>
      <c r="O149" s="37">
        <v>0</v>
      </c>
      <c r="P149" s="37">
        <v>0</v>
      </c>
      <c r="Q149" s="37">
        <f t="shared" si="23"/>
        <v>0</v>
      </c>
      <c r="R149" s="37">
        <v>0</v>
      </c>
      <c r="S149" s="37">
        <v>0</v>
      </c>
      <c r="T149" s="37">
        <v>0</v>
      </c>
      <c r="U149" s="36"/>
      <c r="AC149" s="37">
        <v>0</v>
      </c>
      <c r="AD149" s="37">
        <v>0</v>
      </c>
      <c r="AE149" s="37">
        <v>0</v>
      </c>
      <c r="AF149" s="130"/>
    </row>
    <row r="150" spans="2:32" ht="18" x14ac:dyDescent="0.25">
      <c r="B150" s="41"/>
      <c r="C150" s="42"/>
      <c r="D150" s="44" t="s">
        <v>155</v>
      </c>
      <c r="E150" s="36">
        <f t="shared" si="21"/>
        <v>0</v>
      </c>
      <c r="F150" s="37">
        <v>0</v>
      </c>
      <c r="G150" s="37">
        <v>0</v>
      </c>
      <c r="H150" s="37">
        <v>0</v>
      </c>
      <c r="I150" s="36">
        <f t="shared" si="22"/>
        <v>0</v>
      </c>
      <c r="J150" s="37">
        <v>0</v>
      </c>
      <c r="K150" s="37">
        <v>0</v>
      </c>
      <c r="L150" s="45">
        <v>0</v>
      </c>
      <c r="M150" s="36">
        <f t="shared" si="24"/>
        <v>0</v>
      </c>
      <c r="N150" s="37">
        <v>0</v>
      </c>
      <c r="O150" s="37">
        <v>0</v>
      </c>
      <c r="P150" s="37">
        <v>0</v>
      </c>
      <c r="Q150" s="36">
        <f t="shared" si="23"/>
        <v>0</v>
      </c>
      <c r="R150" s="37">
        <v>0</v>
      </c>
      <c r="S150" s="37">
        <v>0</v>
      </c>
      <c r="T150" s="37">
        <v>0</v>
      </c>
      <c r="U150" s="36"/>
      <c r="AC150" s="37">
        <v>0</v>
      </c>
      <c r="AD150" s="37">
        <v>0</v>
      </c>
      <c r="AE150" s="37">
        <v>0</v>
      </c>
      <c r="AF150" s="130"/>
    </row>
    <row r="151" spans="2:32" ht="30" x14ac:dyDescent="0.25">
      <c r="B151" s="38"/>
      <c r="C151" s="60" t="s">
        <v>254</v>
      </c>
      <c r="D151" s="39" t="s">
        <v>255</v>
      </c>
      <c r="E151" s="40">
        <f t="shared" si="21"/>
        <v>1540</v>
      </c>
      <c r="F151" s="45">
        <v>1540</v>
      </c>
      <c r="G151" s="45">
        <v>0</v>
      </c>
      <c r="H151" s="45">
        <v>0</v>
      </c>
      <c r="I151" s="40">
        <f t="shared" si="22"/>
        <v>1540</v>
      </c>
      <c r="J151" s="45">
        <v>1540</v>
      </c>
      <c r="K151" s="45">
        <v>0</v>
      </c>
      <c r="L151" s="45">
        <v>0</v>
      </c>
      <c r="M151" s="40">
        <f t="shared" si="24"/>
        <v>2000</v>
      </c>
      <c r="N151" s="45">
        <v>2000</v>
      </c>
      <c r="O151" s="45">
        <v>0</v>
      </c>
      <c r="P151" s="45">
        <v>0</v>
      </c>
      <c r="Q151" s="40">
        <f t="shared" si="23"/>
        <v>2000</v>
      </c>
      <c r="R151" s="45">
        <v>2000</v>
      </c>
      <c r="S151" s="45">
        <v>0</v>
      </c>
      <c r="T151" s="45">
        <v>0</v>
      </c>
      <c r="U151" s="40"/>
      <c r="AC151" s="45">
        <v>2200</v>
      </c>
      <c r="AD151" s="45">
        <v>2200</v>
      </c>
      <c r="AE151" s="45">
        <v>2420</v>
      </c>
      <c r="AF151" s="130"/>
    </row>
    <row r="152" spans="2:32" x14ac:dyDescent="0.25">
      <c r="B152" s="38"/>
      <c r="C152" s="60" t="s">
        <v>256</v>
      </c>
      <c r="D152" s="39" t="s">
        <v>257</v>
      </c>
      <c r="E152" s="40">
        <f t="shared" si="21"/>
        <v>810</v>
      </c>
      <c r="F152" s="45">
        <v>810</v>
      </c>
      <c r="G152" s="45">
        <v>0</v>
      </c>
      <c r="H152" s="45">
        <v>0</v>
      </c>
      <c r="I152" s="40">
        <f t="shared" si="22"/>
        <v>810</v>
      </c>
      <c r="J152" s="45">
        <v>810</v>
      </c>
      <c r="K152" s="45">
        <v>0</v>
      </c>
      <c r="L152" s="45">
        <v>0</v>
      </c>
      <c r="M152" s="40">
        <f t="shared" ref="M152:M216" si="25">SUM(N152:O152)</f>
        <v>896</v>
      </c>
      <c r="N152" s="45">
        <v>896</v>
      </c>
      <c r="O152" s="45">
        <v>0</v>
      </c>
      <c r="P152" s="45">
        <v>0</v>
      </c>
      <c r="Q152" s="40">
        <f t="shared" si="23"/>
        <v>896</v>
      </c>
      <c r="R152" s="45">
        <v>896</v>
      </c>
      <c r="S152" s="45">
        <v>0</v>
      </c>
      <c r="T152" s="45">
        <v>0</v>
      </c>
      <c r="U152" s="40"/>
      <c r="AC152" s="45">
        <f>903.6-7.6</f>
        <v>896</v>
      </c>
      <c r="AD152" s="45">
        <f>903.6-7.6</f>
        <v>896</v>
      </c>
      <c r="AE152" s="45">
        <f>903.6-7.6</f>
        <v>896</v>
      </c>
      <c r="AF152" s="130"/>
    </row>
    <row r="153" spans="2:32" ht="30" x14ac:dyDescent="0.25">
      <c r="B153" s="38"/>
      <c r="C153" s="60" t="s">
        <v>258</v>
      </c>
      <c r="D153" s="39" t="s">
        <v>259</v>
      </c>
      <c r="E153" s="40">
        <f t="shared" si="21"/>
        <v>10733</v>
      </c>
      <c r="F153" s="45">
        <v>10733</v>
      </c>
      <c r="G153" s="45">
        <v>0</v>
      </c>
      <c r="H153" s="45">
        <v>0</v>
      </c>
      <c r="I153" s="40">
        <f t="shared" si="22"/>
        <v>10733</v>
      </c>
      <c r="J153" s="45">
        <v>10733</v>
      </c>
      <c r="K153" s="45">
        <v>0</v>
      </c>
      <c r="L153" s="45">
        <v>0</v>
      </c>
      <c r="M153" s="40">
        <f t="shared" si="25"/>
        <v>11600</v>
      </c>
      <c r="N153" s="45">
        <v>11600</v>
      </c>
      <c r="O153" s="45">
        <v>0</v>
      </c>
      <c r="P153" s="45">
        <v>0</v>
      </c>
      <c r="Q153" s="40">
        <f t="shared" si="23"/>
        <v>11600</v>
      </c>
      <c r="R153" s="45">
        <v>11600</v>
      </c>
      <c r="S153" s="45">
        <v>0</v>
      </c>
      <c r="T153" s="45">
        <v>0</v>
      </c>
      <c r="U153" s="40"/>
      <c r="AC153" s="45">
        <v>12600</v>
      </c>
      <c r="AD153" s="45">
        <v>13600</v>
      </c>
      <c r="AE153" s="45">
        <v>14600</v>
      </c>
      <c r="AF153" s="130"/>
    </row>
    <row r="154" spans="2:32" ht="30" x14ac:dyDescent="0.25">
      <c r="B154" s="38"/>
      <c r="C154" s="60" t="s">
        <v>260</v>
      </c>
      <c r="D154" s="39" t="s">
        <v>261</v>
      </c>
      <c r="E154" s="40">
        <f t="shared" si="21"/>
        <v>213</v>
      </c>
      <c r="F154" s="45">
        <v>213</v>
      </c>
      <c r="G154" s="45">
        <v>0</v>
      </c>
      <c r="H154" s="45">
        <v>0</v>
      </c>
      <c r="I154" s="40">
        <f t="shared" si="22"/>
        <v>213</v>
      </c>
      <c r="J154" s="45">
        <v>213</v>
      </c>
      <c r="K154" s="45">
        <v>0</v>
      </c>
      <c r="L154" s="79">
        <f>L158</f>
        <v>0</v>
      </c>
      <c r="M154" s="40">
        <f t="shared" si="25"/>
        <v>300</v>
      </c>
      <c r="N154" s="45">
        <v>300</v>
      </c>
      <c r="O154" s="45">
        <v>0</v>
      </c>
      <c r="P154" s="45">
        <v>0</v>
      </c>
      <c r="Q154" s="40">
        <f t="shared" si="23"/>
        <v>300</v>
      </c>
      <c r="R154" s="45">
        <v>300</v>
      </c>
      <c r="S154" s="45">
        <v>0</v>
      </c>
      <c r="T154" s="45">
        <v>0</v>
      </c>
      <c r="U154" s="40"/>
      <c r="AC154" s="45">
        <v>300</v>
      </c>
      <c r="AD154" s="45">
        <v>300</v>
      </c>
      <c r="AE154" s="45">
        <v>300</v>
      </c>
      <c r="AF154" s="130"/>
    </row>
    <row r="155" spans="2:32" ht="30" x14ac:dyDescent="0.25">
      <c r="B155" s="38"/>
      <c r="C155" s="60" t="s">
        <v>262</v>
      </c>
      <c r="D155" s="39" t="s">
        <v>263</v>
      </c>
      <c r="E155" s="40">
        <f t="shared" si="21"/>
        <v>204</v>
      </c>
      <c r="F155" s="45">
        <v>204</v>
      </c>
      <c r="G155" s="45">
        <v>0</v>
      </c>
      <c r="H155" s="45">
        <v>0</v>
      </c>
      <c r="I155" s="40">
        <f t="shared" si="22"/>
        <v>204</v>
      </c>
      <c r="J155" s="45">
        <v>204</v>
      </c>
      <c r="K155" s="45">
        <v>0</v>
      </c>
      <c r="L155" s="36">
        <f>SUM(L156:L157)</f>
        <v>0</v>
      </c>
      <c r="M155" s="40">
        <f t="shared" si="25"/>
        <v>204</v>
      </c>
      <c r="N155" s="45">
        <v>204</v>
      </c>
      <c r="O155" s="45">
        <v>0</v>
      </c>
      <c r="P155" s="45">
        <v>0</v>
      </c>
      <c r="Q155" s="40">
        <f t="shared" si="23"/>
        <v>204</v>
      </c>
      <c r="R155" s="45">
        <v>204</v>
      </c>
      <c r="S155" s="45">
        <v>0</v>
      </c>
      <c r="T155" s="45">
        <v>0</v>
      </c>
      <c r="U155" s="40"/>
      <c r="AC155" s="45">
        <v>204</v>
      </c>
      <c r="AD155" s="45">
        <v>204</v>
      </c>
      <c r="AE155" s="45">
        <v>204</v>
      </c>
      <c r="AF155" s="131"/>
    </row>
    <row r="156" spans="2:32" ht="48.75" customHeight="1" x14ac:dyDescent="0.25">
      <c r="B156" s="30" t="s">
        <v>519</v>
      </c>
      <c r="C156" s="31"/>
      <c r="D156" s="53" t="s">
        <v>121</v>
      </c>
      <c r="E156" s="32">
        <f t="shared" si="21"/>
        <v>2000</v>
      </c>
      <c r="F156" s="33">
        <f t="shared" ref="F156:P156" si="26">F160</f>
        <v>2000</v>
      </c>
      <c r="G156" s="33">
        <f t="shared" si="26"/>
        <v>0</v>
      </c>
      <c r="H156" s="33">
        <f t="shared" si="26"/>
        <v>0</v>
      </c>
      <c r="I156" s="32">
        <f t="shared" si="22"/>
        <v>2000</v>
      </c>
      <c r="J156" s="33">
        <f t="shared" si="26"/>
        <v>2000</v>
      </c>
      <c r="K156" s="33">
        <f t="shared" si="26"/>
        <v>0</v>
      </c>
      <c r="L156" s="37">
        <v>0</v>
      </c>
      <c r="M156" s="32">
        <f t="shared" si="25"/>
        <v>2000</v>
      </c>
      <c r="N156" s="33">
        <f>N160</f>
        <v>2000</v>
      </c>
      <c r="O156" s="33">
        <f>O160</f>
        <v>0</v>
      </c>
      <c r="P156" s="33">
        <f t="shared" si="26"/>
        <v>0</v>
      </c>
      <c r="Q156" s="32">
        <f t="shared" si="23"/>
        <v>2000</v>
      </c>
      <c r="R156" s="33">
        <f>R160</f>
        <v>2000</v>
      </c>
      <c r="S156" s="33">
        <f>S160</f>
        <v>0</v>
      </c>
      <c r="T156" s="33">
        <f>T160</f>
        <v>0</v>
      </c>
      <c r="U156" s="32">
        <f>R156-F156</f>
        <v>0</v>
      </c>
      <c r="V156" s="100"/>
      <c r="AC156" s="33">
        <f>AC160</f>
        <v>2000</v>
      </c>
      <c r="AD156" s="33">
        <f>AD160</f>
        <v>2500</v>
      </c>
      <c r="AE156" s="33">
        <f>AE160</f>
        <v>2500</v>
      </c>
      <c r="AF156" s="36"/>
    </row>
    <row r="157" spans="2:32" ht="18" x14ac:dyDescent="0.25">
      <c r="B157" s="41"/>
      <c r="C157" s="42"/>
      <c r="D157" s="43" t="s">
        <v>151</v>
      </c>
      <c r="E157" s="36">
        <f t="shared" si="21"/>
        <v>0</v>
      </c>
      <c r="F157" s="36">
        <f>SUM(F158:F159)</f>
        <v>0</v>
      </c>
      <c r="G157" s="36">
        <f>SUM(G158:G159)</f>
        <v>0</v>
      </c>
      <c r="H157" s="36">
        <f>SUM(H158:H159)</f>
        <v>0</v>
      </c>
      <c r="I157" s="36">
        <f t="shared" si="22"/>
        <v>0</v>
      </c>
      <c r="J157" s="36">
        <f>SUM(J158:J159)</f>
        <v>0</v>
      </c>
      <c r="K157" s="36">
        <f>SUM(K158:K159)</f>
        <v>0</v>
      </c>
      <c r="L157" s="37">
        <v>0</v>
      </c>
      <c r="M157" s="36">
        <f t="shared" si="25"/>
        <v>0</v>
      </c>
      <c r="N157" s="36">
        <f>SUM(N158:N159)</f>
        <v>0</v>
      </c>
      <c r="O157" s="36">
        <f>SUM(O158:O159)</f>
        <v>0</v>
      </c>
      <c r="P157" s="36">
        <f>SUM(P158:P159)</f>
        <v>0</v>
      </c>
      <c r="Q157" s="36">
        <f t="shared" si="23"/>
        <v>0</v>
      </c>
      <c r="R157" s="36">
        <f>SUM(R158:R159)</f>
        <v>0</v>
      </c>
      <c r="S157" s="36">
        <f>SUM(S158:S159)</f>
        <v>0</v>
      </c>
      <c r="T157" s="36">
        <f>SUM(T158:T159)</f>
        <v>0</v>
      </c>
      <c r="U157" s="36"/>
      <c r="AC157" s="36">
        <f>SUM(AC158:AC159)</f>
        <v>0</v>
      </c>
      <c r="AD157" s="36">
        <f>SUM(AD158:AD159)</f>
        <v>0</v>
      </c>
      <c r="AE157" s="36">
        <f>SUM(AE158:AE159)</f>
        <v>0</v>
      </c>
      <c r="AF157" s="36"/>
    </row>
    <row r="158" spans="2:32" ht="18" x14ac:dyDescent="0.25">
      <c r="B158" s="41"/>
      <c r="C158" s="42"/>
      <c r="D158" s="44" t="s">
        <v>335</v>
      </c>
      <c r="E158" s="37">
        <f t="shared" si="21"/>
        <v>0</v>
      </c>
      <c r="F158" s="37">
        <v>0</v>
      </c>
      <c r="G158" s="37">
        <v>0</v>
      </c>
      <c r="H158" s="37">
        <v>0</v>
      </c>
      <c r="I158" s="37">
        <f t="shared" si="22"/>
        <v>0</v>
      </c>
      <c r="J158" s="37">
        <v>0</v>
      </c>
      <c r="K158" s="37">
        <v>0</v>
      </c>
      <c r="L158" s="45">
        <v>0</v>
      </c>
      <c r="M158" s="36">
        <f t="shared" si="25"/>
        <v>0</v>
      </c>
      <c r="N158" s="37">
        <v>0</v>
      </c>
      <c r="O158" s="37">
        <v>0</v>
      </c>
      <c r="P158" s="37">
        <v>0</v>
      </c>
      <c r="Q158" s="37">
        <f t="shared" si="23"/>
        <v>0</v>
      </c>
      <c r="R158" s="37">
        <v>0</v>
      </c>
      <c r="S158" s="37">
        <v>0</v>
      </c>
      <c r="T158" s="37">
        <v>0</v>
      </c>
      <c r="U158" s="36"/>
      <c r="AC158" s="37">
        <v>0</v>
      </c>
      <c r="AD158" s="37">
        <v>0</v>
      </c>
      <c r="AE158" s="37">
        <v>0</v>
      </c>
      <c r="AF158" s="36"/>
    </row>
    <row r="159" spans="2:32" ht="18" x14ac:dyDescent="0.25">
      <c r="B159" s="41"/>
      <c r="C159" s="42"/>
      <c r="D159" s="44" t="s">
        <v>155</v>
      </c>
      <c r="E159" s="36">
        <f t="shared" si="21"/>
        <v>0</v>
      </c>
      <c r="F159" s="37">
        <v>0</v>
      </c>
      <c r="G159" s="37">
        <v>0</v>
      </c>
      <c r="H159" s="37">
        <v>0</v>
      </c>
      <c r="I159" s="36">
        <f t="shared" si="22"/>
        <v>0</v>
      </c>
      <c r="J159" s="37">
        <v>0</v>
      </c>
      <c r="K159" s="37">
        <v>0</v>
      </c>
      <c r="L159" s="79">
        <f>SUM(L163:L168)</f>
        <v>0</v>
      </c>
      <c r="M159" s="36">
        <f t="shared" si="25"/>
        <v>0</v>
      </c>
      <c r="N159" s="37">
        <v>0</v>
      </c>
      <c r="O159" s="37">
        <v>0</v>
      </c>
      <c r="P159" s="37">
        <v>0</v>
      </c>
      <c r="Q159" s="36">
        <f t="shared" si="23"/>
        <v>0</v>
      </c>
      <c r="R159" s="37">
        <v>0</v>
      </c>
      <c r="S159" s="37">
        <v>0</v>
      </c>
      <c r="T159" s="37">
        <v>0</v>
      </c>
      <c r="U159" s="36"/>
      <c r="AC159" s="37">
        <v>0</v>
      </c>
      <c r="AD159" s="37">
        <v>0</v>
      </c>
      <c r="AE159" s="37">
        <v>0</v>
      </c>
      <c r="AF159" s="36"/>
    </row>
    <row r="160" spans="2:32" ht="45" x14ac:dyDescent="0.25">
      <c r="B160" s="38"/>
      <c r="C160" s="60" t="s">
        <v>264</v>
      </c>
      <c r="D160" s="39" t="s">
        <v>265</v>
      </c>
      <c r="E160" s="40">
        <f t="shared" si="21"/>
        <v>2000</v>
      </c>
      <c r="F160" s="45">
        <v>2000</v>
      </c>
      <c r="G160" s="45">
        <v>0</v>
      </c>
      <c r="H160" s="45">
        <v>0</v>
      </c>
      <c r="I160" s="40">
        <f t="shared" si="22"/>
        <v>2000</v>
      </c>
      <c r="J160" s="45">
        <v>2000</v>
      </c>
      <c r="K160" s="45">
        <v>0</v>
      </c>
      <c r="L160" s="36">
        <f>SUM(L161:L162)</f>
        <v>0</v>
      </c>
      <c r="M160" s="40">
        <f t="shared" si="25"/>
        <v>2000</v>
      </c>
      <c r="N160" s="45">
        <v>2000</v>
      </c>
      <c r="O160" s="45">
        <v>0</v>
      </c>
      <c r="P160" s="45">
        <v>0</v>
      </c>
      <c r="Q160" s="40">
        <f t="shared" si="23"/>
        <v>2000</v>
      </c>
      <c r="R160" s="45">
        <v>2000</v>
      </c>
      <c r="S160" s="45">
        <v>0</v>
      </c>
      <c r="T160" s="45">
        <v>0</v>
      </c>
      <c r="U160" s="40"/>
      <c r="AC160" s="45">
        <v>2000</v>
      </c>
      <c r="AD160" s="45">
        <v>2500</v>
      </c>
      <c r="AE160" s="45">
        <v>2500</v>
      </c>
      <c r="AF160" s="36"/>
    </row>
    <row r="161" spans="2:32" ht="18" x14ac:dyDescent="0.25">
      <c r="B161" s="30" t="s">
        <v>520</v>
      </c>
      <c r="C161" s="31"/>
      <c r="D161" s="53" t="s">
        <v>122</v>
      </c>
      <c r="E161" s="32">
        <f t="shared" si="21"/>
        <v>36340</v>
      </c>
      <c r="F161" s="33">
        <f>SUM(F165:F170)</f>
        <v>36340</v>
      </c>
      <c r="G161" s="33">
        <f>SUM(G165:G170)</f>
        <v>0</v>
      </c>
      <c r="H161" s="33">
        <f>SUM(H165:H170)</f>
        <v>0</v>
      </c>
      <c r="I161" s="32">
        <f t="shared" si="22"/>
        <v>36400</v>
      </c>
      <c r="J161" s="33">
        <f>SUM(J165:J170)</f>
        <v>36400</v>
      </c>
      <c r="K161" s="33">
        <f>SUM(K165:K170)</f>
        <v>0</v>
      </c>
      <c r="L161" s="37">
        <v>0</v>
      </c>
      <c r="M161" s="32">
        <f t="shared" si="25"/>
        <v>36400</v>
      </c>
      <c r="N161" s="33">
        <f>SUM(N165:N170)</f>
        <v>36400</v>
      </c>
      <c r="O161" s="33">
        <f>SUM(O165:O170)</f>
        <v>0</v>
      </c>
      <c r="P161" s="33">
        <f>SUM(P165:P170)</f>
        <v>0</v>
      </c>
      <c r="Q161" s="32">
        <f t="shared" si="23"/>
        <v>36638</v>
      </c>
      <c r="R161" s="33">
        <f>SUM(R165:R170)</f>
        <v>36638</v>
      </c>
      <c r="S161" s="33">
        <f>SUM(S165:S170)</f>
        <v>0</v>
      </c>
      <c r="T161" s="33">
        <f>SUM(T165:T170)</f>
        <v>0</v>
      </c>
      <c r="U161" s="32">
        <f>R161-F161</f>
        <v>298</v>
      </c>
      <c r="V161" s="100"/>
      <c r="AC161" s="33">
        <f>SUM(AC165:AC170)</f>
        <v>40400</v>
      </c>
      <c r="AD161" s="33">
        <f>SUM(AD165:AD170)</f>
        <v>42800</v>
      </c>
      <c r="AE161" s="33">
        <f>SUM(AE165:AE170)</f>
        <v>46971</v>
      </c>
      <c r="AF161" s="129" t="s">
        <v>560</v>
      </c>
    </row>
    <row r="162" spans="2:32" ht="18" x14ac:dyDescent="0.25">
      <c r="B162" s="41"/>
      <c r="C162" s="42"/>
      <c r="D162" s="43" t="s">
        <v>151</v>
      </c>
      <c r="E162" s="36">
        <f t="shared" si="21"/>
        <v>0</v>
      </c>
      <c r="F162" s="36">
        <f>SUM(F163:F164)</f>
        <v>0</v>
      </c>
      <c r="G162" s="36">
        <f>SUM(G163:G164)</f>
        <v>0</v>
      </c>
      <c r="H162" s="36">
        <f>SUM(H163:H164)</f>
        <v>0</v>
      </c>
      <c r="I162" s="36">
        <f t="shared" si="22"/>
        <v>0</v>
      </c>
      <c r="J162" s="36">
        <f>SUM(J163:J164)</f>
        <v>0</v>
      </c>
      <c r="K162" s="36">
        <f>SUM(K163:K164)</f>
        <v>0</v>
      </c>
      <c r="L162" s="37">
        <v>0</v>
      </c>
      <c r="M162" s="36">
        <f t="shared" si="25"/>
        <v>0</v>
      </c>
      <c r="N162" s="36">
        <f>SUM(N163:N164)</f>
        <v>0</v>
      </c>
      <c r="O162" s="36">
        <f>SUM(O163:O164)</f>
        <v>0</v>
      </c>
      <c r="P162" s="36">
        <f>SUM(P163:P164)</f>
        <v>0</v>
      </c>
      <c r="Q162" s="36">
        <f t="shared" si="23"/>
        <v>0</v>
      </c>
      <c r="R162" s="36">
        <f>SUM(R163:R164)</f>
        <v>0</v>
      </c>
      <c r="S162" s="36">
        <f>SUM(S163:S164)</f>
        <v>0</v>
      </c>
      <c r="T162" s="36">
        <f>SUM(T163:T164)</f>
        <v>0</v>
      </c>
      <c r="U162" s="36"/>
      <c r="AC162" s="36">
        <f>SUM(AC163:AC164)</f>
        <v>0</v>
      </c>
      <c r="AD162" s="36">
        <f>SUM(AD163:AD164)</f>
        <v>0</v>
      </c>
      <c r="AE162" s="36">
        <f>SUM(AE163:AE164)</f>
        <v>0</v>
      </c>
      <c r="AF162" s="130"/>
    </row>
    <row r="163" spans="2:32" ht="18" x14ac:dyDescent="0.25">
      <c r="B163" s="41"/>
      <c r="C163" s="42"/>
      <c r="D163" s="44" t="s">
        <v>335</v>
      </c>
      <c r="E163" s="37">
        <f t="shared" si="21"/>
        <v>0</v>
      </c>
      <c r="F163" s="37">
        <v>0</v>
      </c>
      <c r="G163" s="37">
        <v>0</v>
      </c>
      <c r="H163" s="37">
        <v>0</v>
      </c>
      <c r="I163" s="37">
        <f t="shared" si="22"/>
        <v>0</v>
      </c>
      <c r="J163" s="37">
        <v>0</v>
      </c>
      <c r="K163" s="37">
        <v>0</v>
      </c>
      <c r="L163" s="45">
        <v>0</v>
      </c>
      <c r="M163" s="36">
        <f t="shared" si="25"/>
        <v>0</v>
      </c>
      <c r="N163" s="37">
        <v>0</v>
      </c>
      <c r="O163" s="37">
        <v>0</v>
      </c>
      <c r="P163" s="37">
        <v>0</v>
      </c>
      <c r="Q163" s="37">
        <f t="shared" si="23"/>
        <v>0</v>
      </c>
      <c r="R163" s="37">
        <v>0</v>
      </c>
      <c r="S163" s="37">
        <v>0</v>
      </c>
      <c r="T163" s="37">
        <v>0</v>
      </c>
      <c r="U163" s="36"/>
      <c r="AC163" s="37">
        <v>0</v>
      </c>
      <c r="AD163" s="37">
        <v>0</v>
      </c>
      <c r="AE163" s="37">
        <v>0</v>
      </c>
      <c r="AF163" s="130"/>
    </row>
    <row r="164" spans="2:32" ht="18" x14ac:dyDescent="0.25">
      <c r="B164" s="41"/>
      <c r="C164" s="42"/>
      <c r="D164" s="44" t="s">
        <v>155</v>
      </c>
      <c r="E164" s="36">
        <f t="shared" si="21"/>
        <v>0</v>
      </c>
      <c r="F164" s="37">
        <v>0</v>
      </c>
      <c r="G164" s="37">
        <v>0</v>
      </c>
      <c r="H164" s="37">
        <v>0</v>
      </c>
      <c r="I164" s="36">
        <f t="shared" si="22"/>
        <v>0</v>
      </c>
      <c r="J164" s="37">
        <v>0</v>
      </c>
      <c r="K164" s="37">
        <v>0</v>
      </c>
      <c r="L164" s="45">
        <v>0</v>
      </c>
      <c r="M164" s="36">
        <f t="shared" si="25"/>
        <v>0</v>
      </c>
      <c r="N164" s="37">
        <v>0</v>
      </c>
      <c r="O164" s="37">
        <v>0</v>
      </c>
      <c r="P164" s="37">
        <v>0</v>
      </c>
      <c r="Q164" s="36">
        <f t="shared" si="23"/>
        <v>0</v>
      </c>
      <c r="R164" s="37">
        <v>0</v>
      </c>
      <c r="S164" s="37">
        <v>0</v>
      </c>
      <c r="T164" s="37">
        <v>0</v>
      </c>
      <c r="U164" s="36"/>
      <c r="AC164" s="37">
        <v>0</v>
      </c>
      <c r="AD164" s="37">
        <v>0</v>
      </c>
      <c r="AE164" s="37">
        <v>0</v>
      </c>
      <c r="AF164" s="130"/>
    </row>
    <row r="165" spans="2:32" x14ac:dyDescent="0.25">
      <c r="B165" s="38"/>
      <c r="C165" s="60" t="s">
        <v>266</v>
      </c>
      <c r="D165" s="39" t="s">
        <v>267</v>
      </c>
      <c r="E165" s="40">
        <f t="shared" si="21"/>
        <v>15974</v>
      </c>
      <c r="F165" s="45">
        <v>15974</v>
      </c>
      <c r="G165" s="45">
        <v>0</v>
      </c>
      <c r="H165" s="45">
        <v>0</v>
      </c>
      <c r="I165" s="40">
        <f t="shared" si="22"/>
        <v>16000</v>
      </c>
      <c r="J165" s="45">
        <v>16000</v>
      </c>
      <c r="K165" s="45">
        <v>0</v>
      </c>
      <c r="L165" s="45">
        <v>0</v>
      </c>
      <c r="M165" s="40">
        <f t="shared" si="25"/>
        <v>16000</v>
      </c>
      <c r="N165" s="45">
        <v>16000</v>
      </c>
      <c r="O165" s="45">
        <v>0</v>
      </c>
      <c r="P165" s="45">
        <v>0</v>
      </c>
      <c r="Q165" s="40">
        <f t="shared" si="23"/>
        <v>16238</v>
      </c>
      <c r="R165" s="45">
        <v>16238</v>
      </c>
      <c r="S165" s="45">
        <v>0</v>
      </c>
      <c r="T165" s="45">
        <v>0</v>
      </c>
      <c r="U165" s="40"/>
      <c r="AC165" s="45">
        <f>20000-1019</f>
        <v>18981</v>
      </c>
      <c r="AD165" s="45">
        <v>19300</v>
      </c>
      <c r="AE165" s="45">
        <v>20800</v>
      </c>
      <c r="AF165" s="130"/>
    </row>
    <row r="166" spans="2:32" x14ac:dyDescent="0.25">
      <c r="B166" s="38"/>
      <c r="C166" s="60" t="s">
        <v>268</v>
      </c>
      <c r="D166" s="39" t="s">
        <v>269</v>
      </c>
      <c r="E166" s="40">
        <f t="shared" si="21"/>
        <v>110</v>
      </c>
      <c r="F166" s="45">
        <v>110</v>
      </c>
      <c r="G166" s="45">
        <v>0</v>
      </c>
      <c r="H166" s="45">
        <v>0</v>
      </c>
      <c r="I166" s="40">
        <f t="shared" si="22"/>
        <v>110</v>
      </c>
      <c r="J166" s="45">
        <v>110</v>
      </c>
      <c r="K166" s="45">
        <v>0</v>
      </c>
      <c r="L166" s="45">
        <v>0</v>
      </c>
      <c r="M166" s="40">
        <f t="shared" si="25"/>
        <v>110</v>
      </c>
      <c r="N166" s="45">
        <v>110</v>
      </c>
      <c r="O166" s="45">
        <v>0</v>
      </c>
      <c r="P166" s="45">
        <v>0</v>
      </c>
      <c r="Q166" s="40">
        <f t="shared" si="23"/>
        <v>110</v>
      </c>
      <c r="R166" s="45">
        <v>110</v>
      </c>
      <c r="S166" s="45">
        <v>0</v>
      </c>
      <c r="T166" s="45">
        <v>0</v>
      </c>
      <c r="U166" s="40"/>
      <c r="AC166" s="45">
        <v>133</v>
      </c>
      <c r="AD166" s="45">
        <v>135</v>
      </c>
      <c r="AE166" s="45">
        <v>135</v>
      </c>
      <c r="AF166" s="131"/>
    </row>
    <row r="167" spans="2:32" ht="45" x14ac:dyDescent="0.25">
      <c r="B167" s="38"/>
      <c r="C167" s="60" t="s">
        <v>270</v>
      </c>
      <c r="D167" s="39" t="s">
        <v>271</v>
      </c>
      <c r="E167" s="40">
        <f t="shared" si="21"/>
        <v>19070</v>
      </c>
      <c r="F167" s="45">
        <v>19070</v>
      </c>
      <c r="G167" s="45">
        <v>0</v>
      </c>
      <c r="H167" s="45">
        <v>0</v>
      </c>
      <c r="I167" s="40">
        <f t="shared" si="22"/>
        <v>19104</v>
      </c>
      <c r="J167" s="45">
        <v>19104</v>
      </c>
      <c r="K167" s="45">
        <v>0</v>
      </c>
      <c r="L167" s="45">
        <v>0</v>
      </c>
      <c r="M167" s="40">
        <f t="shared" si="25"/>
        <v>19104</v>
      </c>
      <c r="N167" s="45">
        <v>19104</v>
      </c>
      <c r="O167" s="45">
        <v>0</v>
      </c>
      <c r="P167" s="45">
        <v>0</v>
      </c>
      <c r="Q167" s="40">
        <f t="shared" si="23"/>
        <v>19104</v>
      </c>
      <c r="R167" s="45">
        <v>19104</v>
      </c>
      <c r="S167" s="45">
        <v>0</v>
      </c>
      <c r="T167" s="45">
        <v>0</v>
      </c>
      <c r="U167" s="40"/>
      <c r="AC167" s="45">
        <v>20000</v>
      </c>
      <c r="AD167" s="45">
        <v>21929</v>
      </c>
      <c r="AE167" s="45">
        <v>24000</v>
      </c>
      <c r="AF167" s="36"/>
    </row>
    <row r="168" spans="2:32" ht="15.75" x14ac:dyDescent="0.25">
      <c r="B168" s="38"/>
      <c r="C168" s="60" t="s">
        <v>272</v>
      </c>
      <c r="D168" s="39" t="s">
        <v>273</v>
      </c>
      <c r="E168" s="40">
        <f t="shared" si="21"/>
        <v>500</v>
      </c>
      <c r="F168" s="45">
        <v>500</v>
      </c>
      <c r="G168" s="45">
        <v>0</v>
      </c>
      <c r="H168" s="45">
        <v>0</v>
      </c>
      <c r="I168" s="40">
        <f t="shared" si="22"/>
        <v>500</v>
      </c>
      <c r="J168" s="45">
        <v>500</v>
      </c>
      <c r="K168" s="45">
        <v>0</v>
      </c>
      <c r="L168" s="45">
        <v>0</v>
      </c>
      <c r="M168" s="40">
        <f t="shared" si="25"/>
        <v>500</v>
      </c>
      <c r="N168" s="45">
        <v>500</v>
      </c>
      <c r="O168" s="45">
        <v>0</v>
      </c>
      <c r="P168" s="45">
        <v>0</v>
      </c>
      <c r="Q168" s="40">
        <f t="shared" si="23"/>
        <v>500</v>
      </c>
      <c r="R168" s="45">
        <v>500</v>
      </c>
      <c r="S168" s="45">
        <v>0</v>
      </c>
      <c r="T168" s="45">
        <v>0</v>
      </c>
      <c r="U168" s="40"/>
      <c r="AC168" s="45">
        <v>500</v>
      </c>
      <c r="AD168" s="45">
        <v>500</v>
      </c>
      <c r="AE168" s="45">
        <v>500</v>
      </c>
      <c r="AF168" s="36"/>
    </row>
    <row r="169" spans="2:32" ht="30" x14ac:dyDescent="0.25">
      <c r="B169" s="38"/>
      <c r="C169" s="60" t="s">
        <v>274</v>
      </c>
      <c r="D169" s="39" t="s">
        <v>275</v>
      </c>
      <c r="E169" s="40">
        <f t="shared" si="21"/>
        <v>650</v>
      </c>
      <c r="F169" s="45">
        <v>650</v>
      </c>
      <c r="G169" s="45">
        <v>0</v>
      </c>
      <c r="H169" s="45">
        <v>0</v>
      </c>
      <c r="I169" s="40">
        <f t="shared" si="22"/>
        <v>650</v>
      </c>
      <c r="J169" s="45">
        <v>650</v>
      </c>
      <c r="K169" s="45">
        <v>0</v>
      </c>
      <c r="L169" s="79">
        <f>SUM(L173:L176)</f>
        <v>0</v>
      </c>
      <c r="M169" s="40">
        <f t="shared" si="25"/>
        <v>650</v>
      </c>
      <c r="N169" s="45">
        <v>650</v>
      </c>
      <c r="O169" s="45">
        <v>0</v>
      </c>
      <c r="P169" s="45">
        <v>0</v>
      </c>
      <c r="Q169" s="40">
        <f t="shared" si="23"/>
        <v>650</v>
      </c>
      <c r="R169" s="45">
        <v>650</v>
      </c>
      <c r="S169" s="45">
        <v>0</v>
      </c>
      <c r="T169" s="45">
        <v>0</v>
      </c>
      <c r="U169" s="40"/>
      <c r="AC169" s="45">
        <v>750</v>
      </c>
      <c r="AD169" s="45">
        <v>900</v>
      </c>
      <c r="AE169" s="45">
        <v>1500</v>
      </c>
      <c r="AF169" s="36"/>
    </row>
    <row r="170" spans="2:32" ht="30" x14ac:dyDescent="0.25">
      <c r="B170" s="38"/>
      <c r="C170" s="60" t="s">
        <v>276</v>
      </c>
      <c r="D170" s="39" t="s">
        <v>277</v>
      </c>
      <c r="E170" s="40">
        <f t="shared" si="21"/>
        <v>36</v>
      </c>
      <c r="F170" s="45">
        <v>36</v>
      </c>
      <c r="G170" s="45">
        <v>0</v>
      </c>
      <c r="H170" s="45">
        <v>0</v>
      </c>
      <c r="I170" s="40">
        <f t="shared" si="22"/>
        <v>36</v>
      </c>
      <c r="J170" s="45">
        <v>36</v>
      </c>
      <c r="K170" s="45">
        <v>0</v>
      </c>
      <c r="L170" s="36">
        <f>SUM(L171:L172)</f>
        <v>0</v>
      </c>
      <c r="M170" s="40">
        <f t="shared" si="25"/>
        <v>36</v>
      </c>
      <c r="N170" s="45">
        <v>36</v>
      </c>
      <c r="O170" s="45">
        <v>0</v>
      </c>
      <c r="P170" s="45">
        <v>0</v>
      </c>
      <c r="Q170" s="40">
        <f t="shared" si="23"/>
        <v>36</v>
      </c>
      <c r="R170" s="45">
        <v>36</v>
      </c>
      <c r="S170" s="45">
        <v>0</v>
      </c>
      <c r="T170" s="45">
        <v>0</v>
      </c>
      <c r="U170" s="40"/>
      <c r="AC170" s="45">
        <v>36</v>
      </c>
      <c r="AD170" s="45">
        <v>36</v>
      </c>
      <c r="AE170" s="45">
        <v>36</v>
      </c>
      <c r="AF170" s="36"/>
    </row>
    <row r="171" spans="2:32" ht="36" x14ac:dyDescent="0.25">
      <c r="B171" s="30" t="s">
        <v>521</v>
      </c>
      <c r="C171" s="31"/>
      <c r="D171" s="53" t="s">
        <v>125</v>
      </c>
      <c r="E171" s="32">
        <f t="shared" si="21"/>
        <v>3000</v>
      </c>
      <c r="F171" s="33">
        <f>SUM(F175:F178)</f>
        <v>3000</v>
      </c>
      <c r="G171" s="33">
        <f>SUM(G175:G178)</f>
        <v>0</v>
      </c>
      <c r="H171" s="33">
        <f>SUM(H175:H178)</f>
        <v>0</v>
      </c>
      <c r="I171" s="32">
        <f t="shared" si="22"/>
        <v>3000</v>
      </c>
      <c r="J171" s="33">
        <f>SUM(J175:J178)</f>
        <v>3000</v>
      </c>
      <c r="K171" s="33">
        <f>SUM(K175:K178)</f>
        <v>0</v>
      </c>
      <c r="L171" s="37">
        <v>0</v>
      </c>
      <c r="M171" s="32">
        <f t="shared" si="25"/>
        <v>3730</v>
      </c>
      <c r="N171" s="33">
        <f>SUM(N175:N178)</f>
        <v>3730</v>
      </c>
      <c r="O171" s="33">
        <f>SUM(O175:O178)</f>
        <v>0</v>
      </c>
      <c r="P171" s="33">
        <f>SUM(P175:P178)</f>
        <v>0</v>
      </c>
      <c r="Q171" s="32">
        <f t="shared" si="23"/>
        <v>3730</v>
      </c>
      <c r="R171" s="33">
        <f>SUM(R175:R178)</f>
        <v>3730</v>
      </c>
      <c r="S171" s="33">
        <f>SUM(S175:S178)</f>
        <v>0</v>
      </c>
      <c r="T171" s="33">
        <f>SUM(T175:T178)</f>
        <v>0</v>
      </c>
      <c r="U171" s="32">
        <f>R171-F171</f>
        <v>730</v>
      </c>
      <c r="V171" s="100"/>
      <c r="AC171" s="33">
        <f>SUM(AC175:AC178)</f>
        <v>4416</v>
      </c>
      <c r="AD171" s="33">
        <f>SUM(AD175:AD178)</f>
        <v>4416</v>
      </c>
      <c r="AE171" s="33">
        <f>SUM(AE175:AE178)</f>
        <v>5035</v>
      </c>
      <c r="AF171" s="129" t="s">
        <v>561</v>
      </c>
    </row>
    <row r="172" spans="2:32" ht="18" x14ac:dyDescent="0.25">
      <c r="B172" s="41"/>
      <c r="C172" s="42"/>
      <c r="D172" s="43" t="s">
        <v>151</v>
      </c>
      <c r="E172" s="36">
        <f t="shared" si="21"/>
        <v>0</v>
      </c>
      <c r="F172" s="36">
        <f>SUM(F173:F174)</f>
        <v>0</v>
      </c>
      <c r="G172" s="36">
        <f>SUM(G173:G174)</f>
        <v>0</v>
      </c>
      <c r="H172" s="36">
        <f>SUM(H173:H174)</f>
        <v>0</v>
      </c>
      <c r="I172" s="36">
        <f t="shared" si="22"/>
        <v>0</v>
      </c>
      <c r="J172" s="36">
        <f>SUM(J173:J174)</f>
        <v>0</v>
      </c>
      <c r="K172" s="36">
        <f>SUM(K173:K174)</f>
        <v>0</v>
      </c>
      <c r="L172" s="37">
        <v>0</v>
      </c>
      <c r="M172" s="36">
        <f t="shared" si="25"/>
        <v>0</v>
      </c>
      <c r="N172" s="36">
        <f>SUM(N173:N174)</f>
        <v>0</v>
      </c>
      <c r="O172" s="36">
        <f>SUM(O173:O174)</f>
        <v>0</v>
      </c>
      <c r="P172" s="36">
        <f>SUM(P173:P174)</f>
        <v>0</v>
      </c>
      <c r="Q172" s="36">
        <f t="shared" si="23"/>
        <v>0</v>
      </c>
      <c r="R172" s="36">
        <f>SUM(R173:R174)</f>
        <v>0</v>
      </c>
      <c r="S172" s="36">
        <f>SUM(S173:S174)</f>
        <v>0</v>
      </c>
      <c r="T172" s="36">
        <f>SUM(T173:T174)</f>
        <v>0</v>
      </c>
      <c r="U172" s="36"/>
      <c r="AC172" s="36">
        <f>SUM(AC173:AC174)</f>
        <v>0</v>
      </c>
      <c r="AD172" s="36">
        <f>SUM(AD173:AD174)</f>
        <v>0</v>
      </c>
      <c r="AE172" s="36">
        <f>SUM(AE173:AE174)</f>
        <v>0</v>
      </c>
      <c r="AF172" s="130"/>
    </row>
    <row r="173" spans="2:32" ht="18" x14ac:dyDescent="0.25">
      <c r="B173" s="41"/>
      <c r="C173" s="42"/>
      <c r="D173" s="44" t="s">
        <v>335</v>
      </c>
      <c r="E173" s="37">
        <f t="shared" si="21"/>
        <v>0</v>
      </c>
      <c r="F173" s="37">
        <v>0</v>
      </c>
      <c r="G173" s="37">
        <v>0</v>
      </c>
      <c r="H173" s="37">
        <v>0</v>
      </c>
      <c r="I173" s="37">
        <f t="shared" si="22"/>
        <v>0</v>
      </c>
      <c r="J173" s="37">
        <v>0</v>
      </c>
      <c r="K173" s="37">
        <v>0</v>
      </c>
      <c r="L173" s="45">
        <v>0</v>
      </c>
      <c r="M173" s="36">
        <f t="shared" si="25"/>
        <v>0</v>
      </c>
      <c r="N173" s="37">
        <v>0</v>
      </c>
      <c r="O173" s="37">
        <v>0</v>
      </c>
      <c r="P173" s="37">
        <v>0</v>
      </c>
      <c r="Q173" s="37">
        <f t="shared" si="23"/>
        <v>0</v>
      </c>
      <c r="R173" s="37">
        <v>0</v>
      </c>
      <c r="S173" s="37">
        <v>0</v>
      </c>
      <c r="T173" s="37">
        <v>0</v>
      </c>
      <c r="U173" s="36"/>
      <c r="AC173" s="37">
        <v>0</v>
      </c>
      <c r="AD173" s="37">
        <v>0</v>
      </c>
      <c r="AE173" s="37">
        <v>0</v>
      </c>
      <c r="AF173" s="130"/>
    </row>
    <row r="174" spans="2:32" ht="18" x14ac:dyDescent="0.25">
      <c r="B174" s="41"/>
      <c r="C174" s="42"/>
      <c r="D174" s="44" t="s">
        <v>155</v>
      </c>
      <c r="E174" s="36">
        <f t="shared" si="21"/>
        <v>0</v>
      </c>
      <c r="F174" s="37">
        <v>0</v>
      </c>
      <c r="G174" s="37">
        <v>0</v>
      </c>
      <c r="H174" s="37">
        <v>0</v>
      </c>
      <c r="I174" s="36">
        <f t="shared" si="22"/>
        <v>0</v>
      </c>
      <c r="J174" s="37">
        <v>0</v>
      </c>
      <c r="K174" s="37">
        <v>0</v>
      </c>
      <c r="L174" s="45">
        <v>0</v>
      </c>
      <c r="M174" s="36">
        <f t="shared" si="25"/>
        <v>0</v>
      </c>
      <c r="N174" s="37">
        <v>0</v>
      </c>
      <c r="O174" s="37">
        <v>0</v>
      </c>
      <c r="P174" s="37">
        <v>0</v>
      </c>
      <c r="Q174" s="36">
        <f t="shared" si="23"/>
        <v>0</v>
      </c>
      <c r="R174" s="37">
        <v>0</v>
      </c>
      <c r="S174" s="37">
        <v>0</v>
      </c>
      <c r="T174" s="37">
        <v>0</v>
      </c>
      <c r="U174" s="36"/>
      <c r="AC174" s="37">
        <v>0</v>
      </c>
      <c r="AD174" s="37">
        <v>0</v>
      </c>
      <c r="AE174" s="37">
        <v>0</v>
      </c>
      <c r="AF174" s="130"/>
    </row>
    <row r="175" spans="2:32" ht="30" x14ac:dyDescent="0.25">
      <c r="B175" s="38"/>
      <c r="C175" s="60" t="s">
        <v>278</v>
      </c>
      <c r="D175" s="39" t="s">
        <v>279</v>
      </c>
      <c r="E175" s="40">
        <f t="shared" si="21"/>
        <v>364</v>
      </c>
      <c r="F175" s="45">
        <v>364</v>
      </c>
      <c r="G175" s="45">
        <v>0</v>
      </c>
      <c r="H175" s="45">
        <v>0</v>
      </c>
      <c r="I175" s="40">
        <f t="shared" si="22"/>
        <v>800</v>
      </c>
      <c r="J175" s="45">
        <v>800</v>
      </c>
      <c r="K175" s="45">
        <v>0</v>
      </c>
      <c r="L175" s="45">
        <v>0</v>
      </c>
      <c r="M175" s="40">
        <f t="shared" si="25"/>
        <v>500</v>
      </c>
      <c r="N175" s="45">
        <v>500</v>
      </c>
      <c r="O175" s="45">
        <v>0</v>
      </c>
      <c r="P175" s="45">
        <v>0</v>
      </c>
      <c r="Q175" s="40">
        <f t="shared" si="23"/>
        <v>500</v>
      </c>
      <c r="R175" s="45">
        <v>500</v>
      </c>
      <c r="S175" s="45">
        <v>0</v>
      </c>
      <c r="T175" s="45">
        <v>0</v>
      </c>
      <c r="U175" s="40"/>
      <c r="AC175" s="45">
        <v>600</v>
      </c>
      <c r="AD175" s="45">
        <v>600</v>
      </c>
      <c r="AE175" s="45">
        <v>690</v>
      </c>
      <c r="AF175" s="130"/>
    </row>
    <row r="176" spans="2:32" ht="30" x14ac:dyDescent="0.25">
      <c r="B176" s="38"/>
      <c r="C176" s="60" t="s">
        <v>280</v>
      </c>
      <c r="D176" s="39" t="s">
        <v>281</v>
      </c>
      <c r="E176" s="40">
        <f t="shared" si="21"/>
        <v>1749</v>
      </c>
      <c r="F176" s="45">
        <v>1749</v>
      </c>
      <c r="G176" s="45">
        <v>0</v>
      </c>
      <c r="H176" s="45">
        <v>0</v>
      </c>
      <c r="I176" s="40">
        <f t="shared" si="22"/>
        <v>770</v>
      </c>
      <c r="J176" s="45">
        <v>770</v>
      </c>
      <c r="K176" s="45">
        <v>0</v>
      </c>
      <c r="L176" s="45">
        <v>0</v>
      </c>
      <c r="M176" s="40">
        <f t="shared" si="25"/>
        <v>1800</v>
      </c>
      <c r="N176" s="45">
        <v>1800</v>
      </c>
      <c r="O176" s="45">
        <v>0</v>
      </c>
      <c r="P176" s="45">
        <v>0</v>
      </c>
      <c r="Q176" s="40">
        <f t="shared" si="23"/>
        <v>1800</v>
      </c>
      <c r="R176" s="45">
        <v>1800</v>
      </c>
      <c r="S176" s="45">
        <v>0</v>
      </c>
      <c r="T176" s="45">
        <v>0</v>
      </c>
      <c r="U176" s="40"/>
      <c r="AC176" s="45">
        <v>2160</v>
      </c>
      <c r="AD176" s="45">
        <v>2160</v>
      </c>
      <c r="AE176" s="45">
        <v>2484</v>
      </c>
      <c r="AF176" s="130"/>
    </row>
    <row r="177" spans="2:32" ht="30" x14ac:dyDescent="0.25">
      <c r="B177" s="38"/>
      <c r="C177" s="60" t="s">
        <v>282</v>
      </c>
      <c r="D177" s="39" t="s">
        <v>283</v>
      </c>
      <c r="E177" s="40">
        <f t="shared" si="21"/>
        <v>601</v>
      </c>
      <c r="F177" s="45">
        <v>601</v>
      </c>
      <c r="G177" s="45">
        <v>0</v>
      </c>
      <c r="H177" s="45">
        <v>0</v>
      </c>
      <c r="I177" s="40">
        <f t="shared" si="22"/>
        <v>1144</v>
      </c>
      <c r="J177" s="45">
        <v>1144</v>
      </c>
      <c r="K177" s="45">
        <v>0</v>
      </c>
      <c r="L177" s="79">
        <f>SUM(L181:L185)</f>
        <v>0</v>
      </c>
      <c r="M177" s="40">
        <f t="shared" si="25"/>
        <v>1144</v>
      </c>
      <c r="N177" s="45">
        <v>1144</v>
      </c>
      <c r="O177" s="45">
        <v>0</v>
      </c>
      <c r="P177" s="45">
        <v>0</v>
      </c>
      <c r="Q177" s="40">
        <f t="shared" si="23"/>
        <v>1144</v>
      </c>
      <c r="R177" s="45">
        <v>1144</v>
      </c>
      <c r="S177" s="45">
        <v>0</v>
      </c>
      <c r="T177" s="45">
        <v>0</v>
      </c>
      <c r="U177" s="40"/>
      <c r="AC177" s="45">
        <v>1370</v>
      </c>
      <c r="AD177" s="45">
        <v>1370</v>
      </c>
      <c r="AE177" s="45">
        <v>1575</v>
      </c>
      <c r="AF177" s="130"/>
    </row>
    <row r="178" spans="2:32" ht="30" x14ac:dyDescent="0.25">
      <c r="B178" s="38"/>
      <c r="C178" s="60" t="s">
        <v>284</v>
      </c>
      <c r="D178" s="39" t="s">
        <v>263</v>
      </c>
      <c r="E178" s="40">
        <f t="shared" si="21"/>
        <v>286</v>
      </c>
      <c r="F178" s="45">
        <v>286</v>
      </c>
      <c r="G178" s="45">
        <v>0</v>
      </c>
      <c r="H178" s="45">
        <v>0</v>
      </c>
      <c r="I178" s="40">
        <f t="shared" si="22"/>
        <v>286</v>
      </c>
      <c r="J178" s="45">
        <v>286</v>
      </c>
      <c r="K178" s="45">
        <v>0</v>
      </c>
      <c r="L178" s="36">
        <f>SUM(L179:L180)</f>
        <v>0</v>
      </c>
      <c r="M178" s="40">
        <f t="shared" si="25"/>
        <v>286</v>
      </c>
      <c r="N178" s="45">
        <v>286</v>
      </c>
      <c r="O178" s="45">
        <v>0</v>
      </c>
      <c r="P178" s="45">
        <v>0</v>
      </c>
      <c r="Q178" s="40">
        <f t="shared" si="23"/>
        <v>286</v>
      </c>
      <c r="R178" s="45">
        <v>286</v>
      </c>
      <c r="S178" s="45">
        <v>0</v>
      </c>
      <c r="T178" s="45">
        <v>0</v>
      </c>
      <c r="U178" s="40"/>
      <c r="AC178" s="45">
        <v>286</v>
      </c>
      <c r="AD178" s="45">
        <v>286</v>
      </c>
      <c r="AE178" s="45">
        <v>286</v>
      </c>
      <c r="AF178" s="131"/>
    </row>
    <row r="179" spans="2:32" ht="75" customHeight="1" x14ac:dyDescent="0.25">
      <c r="B179" s="30" t="s">
        <v>522</v>
      </c>
      <c r="C179" s="31"/>
      <c r="D179" s="53" t="s">
        <v>127</v>
      </c>
      <c r="E179" s="32">
        <f t="shared" si="21"/>
        <v>9800</v>
      </c>
      <c r="F179" s="33">
        <f>F183+F184+F185+F186</f>
        <v>9800</v>
      </c>
      <c r="G179" s="33">
        <f>SUM(G183:G187)</f>
        <v>0</v>
      </c>
      <c r="H179" s="33">
        <f>SUM(H183:H187)</f>
        <v>0</v>
      </c>
      <c r="I179" s="32">
        <f t="shared" si="22"/>
        <v>9800</v>
      </c>
      <c r="J179" s="33">
        <f>J183+J184+J185+J186</f>
        <v>9800</v>
      </c>
      <c r="K179" s="33">
        <f>SUM(K183:K187)</f>
        <v>0</v>
      </c>
      <c r="L179" s="37">
        <v>0</v>
      </c>
      <c r="M179" s="32">
        <f t="shared" si="25"/>
        <v>11480</v>
      </c>
      <c r="N179" s="33">
        <f>N183+N184+N185+N186</f>
        <v>11480</v>
      </c>
      <c r="O179" s="33">
        <f>SUM(O183:O187)</f>
        <v>0</v>
      </c>
      <c r="P179" s="33">
        <f>SUM(P183:P187)</f>
        <v>0</v>
      </c>
      <c r="Q179" s="32">
        <f t="shared" si="23"/>
        <v>11480</v>
      </c>
      <c r="R179" s="33">
        <f>R183+R184+R185+R186</f>
        <v>11480</v>
      </c>
      <c r="S179" s="33">
        <f>SUM(S183:S187)</f>
        <v>0</v>
      </c>
      <c r="T179" s="33">
        <f>SUM(T183:T187)</f>
        <v>0</v>
      </c>
      <c r="U179" s="32">
        <f>R179-F179</f>
        <v>1680</v>
      </c>
      <c r="V179" s="100"/>
      <c r="AC179" s="33">
        <f>AC183+AC184+AC185+AC186</f>
        <v>12480</v>
      </c>
      <c r="AD179" s="33">
        <f>AD183+AD184+AD185+AD186</f>
        <v>12500</v>
      </c>
      <c r="AE179" s="33">
        <f>AE183+AE184+AE185+AE186</f>
        <v>13700</v>
      </c>
      <c r="AF179" s="36"/>
    </row>
    <row r="180" spans="2:32" ht="18" x14ac:dyDescent="0.25">
      <c r="B180" s="41"/>
      <c r="C180" s="42"/>
      <c r="D180" s="43" t="s">
        <v>151</v>
      </c>
      <c r="E180" s="36">
        <f t="shared" si="21"/>
        <v>0</v>
      </c>
      <c r="F180" s="36">
        <f>SUM(F181:F182)</f>
        <v>0</v>
      </c>
      <c r="G180" s="36">
        <f>SUM(G181:G182)</f>
        <v>0</v>
      </c>
      <c r="H180" s="36">
        <f>SUM(H181:H182)</f>
        <v>0</v>
      </c>
      <c r="I180" s="36">
        <f t="shared" si="22"/>
        <v>0</v>
      </c>
      <c r="J180" s="36">
        <f>SUM(J181:J182)</f>
        <v>0</v>
      </c>
      <c r="K180" s="36">
        <f>SUM(K181:K182)</f>
        <v>0</v>
      </c>
      <c r="L180" s="37">
        <v>0</v>
      </c>
      <c r="M180" s="36">
        <f t="shared" si="25"/>
        <v>0</v>
      </c>
      <c r="N180" s="36">
        <f>SUM(N181:N182)</f>
        <v>0</v>
      </c>
      <c r="O180" s="36">
        <f>SUM(O181:O182)</f>
        <v>0</v>
      </c>
      <c r="P180" s="36">
        <f>SUM(P181:P182)</f>
        <v>0</v>
      </c>
      <c r="Q180" s="36">
        <f t="shared" si="23"/>
        <v>0</v>
      </c>
      <c r="R180" s="36">
        <f>SUM(R181:R182)</f>
        <v>0</v>
      </c>
      <c r="S180" s="36">
        <f>SUM(S181:S182)</f>
        <v>0</v>
      </c>
      <c r="T180" s="36">
        <f>SUM(T181:T182)</f>
        <v>0</v>
      </c>
      <c r="U180" s="36"/>
      <c r="AC180" s="36">
        <f>SUM(AC181:AC182)</f>
        <v>0</v>
      </c>
      <c r="AD180" s="36">
        <f>SUM(AD181:AD182)</f>
        <v>0</v>
      </c>
      <c r="AE180" s="36">
        <f>SUM(AE181:AE182)</f>
        <v>0</v>
      </c>
      <c r="AF180" s="36"/>
    </row>
    <row r="181" spans="2:32" ht="18" x14ac:dyDescent="0.25">
      <c r="B181" s="41"/>
      <c r="C181" s="42"/>
      <c r="D181" s="44" t="s">
        <v>335</v>
      </c>
      <c r="E181" s="37">
        <f t="shared" si="21"/>
        <v>0</v>
      </c>
      <c r="F181" s="37">
        <v>0</v>
      </c>
      <c r="G181" s="37">
        <v>0</v>
      </c>
      <c r="H181" s="37">
        <v>0</v>
      </c>
      <c r="I181" s="37">
        <f t="shared" si="22"/>
        <v>0</v>
      </c>
      <c r="J181" s="37">
        <v>0</v>
      </c>
      <c r="K181" s="37">
        <v>0</v>
      </c>
      <c r="L181" s="45">
        <v>0</v>
      </c>
      <c r="M181" s="36">
        <f t="shared" si="25"/>
        <v>0</v>
      </c>
      <c r="N181" s="37">
        <v>0</v>
      </c>
      <c r="O181" s="37">
        <v>0</v>
      </c>
      <c r="P181" s="37">
        <v>0</v>
      </c>
      <c r="Q181" s="37">
        <f t="shared" si="23"/>
        <v>0</v>
      </c>
      <c r="R181" s="37">
        <v>0</v>
      </c>
      <c r="S181" s="37">
        <v>0</v>
      </c>
      <c r="T181" s="37">
        <v>0</v>
      </c>
      <c r="U181" s="36"/>
      <c r="AC181" s="37">
        <v>0</v>
      </c>
      <c r="AD181" s="37">
        <v>0</v>
      </c>
      <c r="AE181" s="37">
        <v>0</v>
      </c>
      <c r="AF181" s="36"/>
    </row>
    <row r="182" spans="2:32" ht="18" x14ac:dyDescent="0.25">
      <c r="B182" s="41"/>
      <c r="C182" s="42"/>
      <c r="D182" s="44" t="s">
        <v>155</v>
      </c>
      <c r="E182" s="37">
        <f t="shared" si="21"/>
        <v>0</v>
      </c>
      <c r="F182" s="37">
        <v>0</v>
      </c>
      <c r="G182" s="37">
        <v>0</v>
      </c>
      <c r="H182" s="37">
        <v>0</v>
      </c>
      <c r="I182" s="37">
        <f t="shared" si="22"/>
        <v>0</v>
      </c>
      <c r="J182" s="37">
        <v>0</v>
      </c>
      <c r="K182" s="37">
        <v>0</v>
      </c>
      <c r="L182" s="45">
        <v>0</v>
      </c>
      <c r="M182" s="36">
        <f t="shared" si="25"/>
        <v>0</v>
      </c>
      <c r="N182" s="37">
        <v>0</v>
      </c>
      <c r="O182" s="37">
        <v>0</v>
      </c>
      <c r="P182" s="37">
        <v>0</v>
      </c>
      <c r="Q182" s="37">
        <f t="shared" si="23"/>
        <v>0</v>
      </c>
      <c r="R182" s="37">
        <v>0</v>
      </c>
      <c r="S182" s="37">
        <v>0</v>
      </c>
      <c r="T182" s="37">
        <v>0</v>
      </c>
      <c r="U182" s="36"/>
      <c r="AC182" s="37">
        <v>0</v>
      </c>
      <c r="AD182" s="37">
        <v>0</v>
      </c>
      <c r="AE182" s="37">
        <v>0</v>
      </c>
      <c r="AF182" s="36"/>
    </row>
    <row r="183" spans="2:32" ht="30" x14ac:dyDescent="0.25">
      <c r="B183" s="38"/>
      <c r="C183" s="60" t="s">
        <v>285</v>
      </c>
      <c r="D183" s="39" t="s">
        <v>286</v>
      </c>
      <c r="E183" s="45">
        <f t="shared" si="21"/>
        <v>70</v>
      </c>
      <c r="F183" s="45">
        <v>70</v>
      </c>
      <c r="G183" s="45">
        <v>0</v>
      </c>
      <c r="H183" s="45">
        <v>0</v>
      </c>
      <c r="I183" s="45">
        <f t="shared" si="22"/>
        <v>70</v>
      </c>
      <c r="J183" s="45">
        <v>70</v>
      </c>
      <c r="K183" s="45">
        <v>0</v>
      </c>
      <c r="L183" s="45">
        <v>0</v>
      </c>
      <c r="M183" s="40">
        <f t="shared" si="25"/>
        <v>70</v>
      </c>
      <c r="N183" s="45">
        <v>70</v>
      </c>
      <c r="O183" s="45">
        <v>0</v>
      </c>
      <c r="P183" s="45">
        <v>0</v>
      </c>
      <c r="Q183" s="45">
        <f t="shared" si="23"/>
        <v>70</v>
      </c>
      <c r="R183" s="45">
        <v>70</v>
      </c>
      <c r="S183" s="45">
        <v>0</v>
      </c>
      <c r="T183" s="45">
        <v>0</v>
      </c>
      <c r="U183" s="40"/>
      <c r="AC183" s="45">
        <v>70</v>
      </c>
      <c r="AD183" s="45">
        <v>90</v>
      </c>
      <c r="AE183" s="45">
        <v>90</v>
      </c>
      <c r="AF183" s="36"/>
    </row>
    <row r="184" spans="2:32" ht="60" x14ac:dyDescent="0.25">
      <c r="B184" s="38"/>
      <c r="C184" s="60" t="s">
        <v>287</v>
      </c>
      <c r="D184" s="39" t="s">
        <v>288</v>
      </c>
      <c r="E184" s="45">
        <f t="shared" si="21"/>
        <v>400</v>
      </c>
      <c r="F184" s="45">
        <v>400</v>
      </c>
      <c r="G184" s="45">
        <v>0</v>
      </c>
      <c r="H184" s="45">
        <v>0</v>
      </c>
      <c r="I184" s="45">
        <f t="shared" si="22"/>
        <v>400</v>
      </c>
      <c r="J184" s="45">
        <v>400</v>
      </c>
      <c r="K184" s="45">
        <v>0</v>
      </c>
      <c r="L184" s="45">
        <v>0</v>
      </c>
      <c r="M184" s="40">
        <f t="shared" si="25"/>
        <v>400</v>
      </c>
      <c r="N184" s="45">
        <v>400</v>
      </c>
      <c r="O184" s="45">
        <v>0</v>
      </c>
      <c r="P184" s="45">
        <v>0</v>
      </c>
      <c r="Q184" s="45">
        <f t="shared" si="23"/>
        <v>400</v>
      </c>
      <c r="R184" s="45">
        <v>400</v>
      </c>
      <c r="S184" s="45">
        <v>0</v>
      </c>
      <c r="T184" s="45">
        <v>0</v>
      </c>
      <c r="U184" s="40"/>
      <c r="AC184" s="45">
        <v>400</v>
      </c>
      <c r="AD184" s="45">
        <v>400</v>
      </c>
      <c r="AE184" s="45">
        <v>500</v>
      </c>
      <c r="AF184" s="36"/>
    </row>
    <row r="185" spans="2:32" ht="60" x14ac:dyDescent="0.25">
      <c r="B185" s="38"/>
      <c r="C185" s="60" t="s">
        <v>289</v>
      </c>
      <c r="D185" s="39" t="s">
        <v>290</v>
      </c>
      <c r="E185" s="45">
        <f t="shared" ref="E185:E225" si="27">SUM(F185:H185)</f>
        <v>200</v>
      </c>
      <c r="F185" s="45">
        <v>200</v>
      </c>
      <c r="G185" s="45">
        <v>0</v>
      </c>
      <c r="H185" s="45">
        <v>0</v>
      </c>
      <c r="I185" s="45">
        <f t="shared" ref="I185:I225" si="28">SUM(J185:L185)</f>
        <v>200</v>
      </c>
      <c r="J185" s="66">
        <v>200</v>
      </c>
      <c r="K185" s="45">
        <v>0</v>
      </c>
      <c r="L185" s="45">
        <v>0</v>
      </c>
      <c r="M185" s="40">
        <f t="shared" si="25"/>
        <v>260</v>
      </c>
      <c r="N185" s="66">
        <v>260</v>
      </c>
      <c r="O185" s="45">
        <v>0</v>
      </c>
      <c r="P185" s="45">
        <v>0</v>
      </c>
      <c r="Q185" s="45">
        <f t="shared" ref="Q185:Q219" si="29">SUM(R185:T185)</f>
        <v>260</v>
      </c>
      <c r="R185" s="66">
        <v>260</v>
      </c>
      <c r="S185" s="45">
        <v>0</v>
      </c>
      <c r="T185" s="45">
        <v>0</v>
      </c>
      <c r="U185" s="94"/>
      <c r="AC185" s="45">
        <v>260</v>
      </c>
      <c r="AD185" s="45">
        <v>260</v>
      </c>
      <c r="AE185" s="45">
        <v>310</v>
      </c>
      <c r="AF185" s="36"/>
    </row>
    <row r="186" spans="2:32" ht="30" x14ac:dyDescent="0.25">
      <c r="B186" s="38"/>
      <c r="C186" s="60" t="s">
        <v>291</v>
      </c>
      <c r="D186" s="39" t="s">
        <v>523</v>
      </c>
      <c r="E186" s="45">
        <f t="shared" si="27"/>
        <v>9130</v>
      </c>
      <c r="F186" s="45">
        <v>9130</v>
      </c>
      <c r="G186" s="45">
        <v>0</v>
      </c>
      <c r="H186" s="45">
        <v>0</v>
      </c>
      <c r="I186" s="45">
        <f t="shared" si="28"/>
        <v>9130</v>
      </c>
      <c r="J186" s="66">
        <v>9130</v>
      </c>
      <c r="K186" s="45">
        <v>0</v>
      </c>
      <c r="L186" s="79">
        <f>SUM(L190:L191)</f>
        <v>0</v>
      </c>
      <c r="M186" s="40">
        <f t="shared" si="25"/>
        <v>10750</v>
      </c>
      <c r="N186" s="66">
        <v>10750</v>
      </c>
      <c r="O186" s="45">
        <v>0</v>
      </c>
      <c r="P186" s="45">
        <v>0</v>
      </c>
      <c r="Q186" s="45">
        <f t="shared" si="29"/>
        <v>10750</v>
      </c>
      <c r="R186" s="66">
        <v>10750</v>
      </c>
      <c r="S186" s="45">
        <v>0</v>
      </c>
      <c r="T186" s="45">
        <v>0</v>
      </c>
      <c r="U186" s="94"/>
      <c r="AC186" s="45">
        <v>11750</v>
      </c>
      <c r="AD186" s="45">
        <v>11750</v>
      </c>
      <c r="AE186" s="45">
        <v>12800</v>
      </c>
      <c r="AF186" s="36"/>
    </row>
    <row r="187" spans="2:32" ht="30" x14ac:dyDescent="0.25">
      <c r="B187" s="38"/>
      <c r="C187" s="60" t="s">
        <v>525</v>
      </c>
      <c r="D187" s="39" t="s">
        <v>524</v>
      </c>
      <c r="E187" s="45">
        <f t="shared" si="27"/>
        <v>240</v>
      </c>
      <c r="F187" s="45">
        <v>240</v>
      </c>
      <c r="G187" s="45">
        <v>0</v>
      </c>
      <c r="H187" s="45">
        <v>0</v>
      </c>
      <c r="I187" s="45">
        <f t="shared" si="28"/>
        <v>240</v>
      </c>
      <c r="J187" s="45">
        <v>240</v>
      </c>
      <c r="K187" s="45">
        <v>0</v>
      </c>
      <c r="L187" s="36">
        <f>SUM(L188:L189)</f>
        <v>0</v>
      </c>
      <c r="M187" s="40">
        <f t="shared" si="25"/>
        <v>300</v>
      </c>
      <c r="N187" s="45">
        <v>300</v>
      </c>
      <c r="O187" s="45">
        <v>0</v>
      </c>
      <c r="P187" s="45">
        <v>0</v>
      </c>
      <c r="Q187" s="45">
        <f t="shared" si="29"/>
        <v>300</v>
      </c>
      <c r="R187" s="45">
        <v>300</v>
      </c>
      <c r="S187" s="45">
        <v>0</v>
      </c>
      <c r="T187" s="45">
        <v>0</v>
      </c>
      <c r="U187" s="40"/>
      <c r="AC187" s="45">
        <v>300</v>
      </c>
      <c r="AD187" s="45">
        <v>300</v>
      </c>
      <c r="AE187" s="45">
        <v>300</v>
      </c>
      <c r="AF187" s="36"/>
    </row>
    <row r="188" spans="2:32" ht="36" x14ac:dyDescent="0.25">
      <c r="B188" s="30" t="s">
        <v>526</v>
      </c>
      <c r="C188" s="31"/>
      <c r="D188" s="53" t="s">
        <v>527</v>
      </c>
      <c r="E188" s="33">
        <f t="shared" si="27"/>
        <v>44725</v>
      </c>
      <c r="F188" s="33">
        <f>SUM(F192:F193)</f>
        <v>44725</v>
      </c>
      <c r="G188" s="33">
        <f>SUM(G192:G193)</f>
        <v>0</v>
      </c>
      <c r="H188" s="33">
        <f>SUM(H192:H193)</f>
        <v>0</v>
      </c>
      <c r="I188" s="33">
        <f t="shared" si="28"/>
        <v>44730</v>
      </c>
      <c r="J188" s="33">
        <f>SUM(J192:J193)</f>
        <v>44730</v>
      </c>
      <c r="K188" s="33">
        <f>SUM(K192:K193)</f>
        <v>0</v>
      </c>
      <c r="L188" s="37">
        <v>0</v>
      </c>
      <c r="M188" s="32">
        <f t="shared" si="25"/>
        <v>46855</v>
      </c>
      <c r="N188" s="33">
        <f>SUM(N192:N193)</f>
        <v>46855</v>
      </c>
      <c r="O188" s="33">
        <f>SUM(O192:O193)</f>
        <v>0</v>
      </c>
      <c r="P188" s="33">
        <f>SUM(P192:P193)</f>
        <v>0</v>
      </c>
      <c r="Q188" s="33">
        <f t="shared" si="29"/>
        <v>46230</v>
      </c>
      <c r="R188" s="33">
        <f>SUM(R192:R193)</f>
        <v>46230</v>
      </c>
      <c r="S188" s="33">
        <f>SUM(S192:S193)</f>
        <v>0</v>
      </c>
      <c r="T188" s="33">
        <f>SUM(T192:T193)</f>
        <v>0</v>
      </c>
      <c r="U188" s="32">
        <f>R188-F188</f>
        <v>1505</v>
      </c>
      <c r="V188" s="134"/>
      <c r="AC188" s="33">
        <f>SUM(AC192:AC193)</f>
        <v>47235</v>
      </c>
      <c r="AD188" s="33">
        <f>SUM(AD192:AD193)</f>
        <v>48235</v>
      </c>
      <c r="AE188" s="33">
        <f>SUM(AE192:AE193)</f>
        <v>49240</v>
      </c>
      <c r="AF188" s="129" t="s">
        <v>562</v>
      </c>
    </row>
    <row r="189" spans="2:32" ht="18" x14ac:dyDescent="0.25">
      <c r="B189" s="41"/>
      <c r="C189" s="42"/>
      <c r="D189" s="43" t="s">
        <v>151</v>
      </c>
      <c r="E189" s="36">
        <f t="shared" si="27"/>
        <v>3290</v>
      </c>
      <c r="F189" s="36">
        <f>SUM(F190:F191)</f>
        <v>3290</v>
      </c>
      <c r="G189" s="36">
        <f>SUM(G190:G191)</f>
        <v>0</v>
      </c>
      <c r="H189" s="36">
        <f>SUM(H190:H191)</f>
        <v>0</v>
      </c>
      <c r="I189" s="36">
        <f t="shared" si="28"/>
        <v>3432</v>
      </c>
      <c r="J189" s="36">
        <f>SUM(J190:J191)</f>
        <v>3432</v>
      </c>
      <c r="K189" s="36">
        <f>SUM(K190:K191)</f>
        <v>0</v>
      </c>
      <c r="L189" s="51">
        <v>0</v>
      </c>
      <c r="M189" s="36">
        <f t="shared" si="25"/>
        <v>3491</v>
      </c>
      <c r="N189" s="36">
        <f>SUM(N190:N191)</f>
        <v>3491</v>
      </c>
      <c r="O189" s="36">
        <f>SUM(O190:O191)</f>
        <v>0</v>
      </c>
      <c r="P189" s="36">
        <f>SUM(P190:P191)</f>
        <v>0</v>
      </c>
      <c r="Q189" s="36">
        <f t="shared" si="29"/>
        <v>3491</v>
      </c>
      <c r="R189" s="36">
        <f>SUM(R190:R191)</f>
        <v>3491</v>
      </c>
      <c r="S189" s="36">
        <f>SUM(S190:S191)</f>
        <v>0</v>
      </c>
      <c r="T189" s="36">
        <f>SUM(T190:T191)</f>
        <v>0</v>
      </c>
      <c r="U189" s="36">
        <f>R189-F189</f>
        <v>201</v>
      </c>
      <c r="V189" s="134"/>
      <c r="AC189" s="36">
        <f>SUM(AC190:AC191)</f>
        <v>3491</v>
      </c>
      <c r="AD189" s="36">
        <f>SUM(AD190:AD191)</f>
        <v>3491</v>
      </c>
      <c r="AE189" s="36">
        <f>SUM(AE190:AE191)</f>
        <v>3491</v>
      </c>
      <c r="AF189" s="130"/>
    </row>
    <row r="190" spans="2:32" ht="18" x14ac:dyDescent="0.25">
      <c r="B190" s="41"/>
      <c r="C190" s="42"/>
      <c r="D190" s="44" t="s">
        <v>335</v>
      </c>
      <c r="E190" s="37">
        <f t="shared" si="27"/>
        <v>0</v>
      </c>
      <c r="F190" s="37">
        <v>0</v>
      </c>
      <c r="G190" s="37">
        <v>0</v>
      </c>
      <c r="H190" s="37">
        <v>0</v>
      </c>
      <c r="I190" s="37">
        <f t="shared" si="28"/>
        <v>0</v>
      </c>
      <c r="J190" s="37">
        <v>0</v>
      </c>
      <c r="K190" s="37">
        <v>0</v>
      </c>
      <c r="L190" s="96">
        <v>0</v>
      </c>
      <c r="M190" s="36">
        <f t="shared" si="25"/>
        <v>0</v>
      </c>
      <c r="N190" s="37">
        <v>0</v>
      </c>
      <c r="O190" s="37">
        <v>0</v>
      </c>
      <c r="P190" s="37">
        <v>0</v>
      </c>
      <c r="Q190" s="37">
        <f t="shared" si="29"/>
        <v>0</v>
      </c>
      <c r="R190" s="37">
        <v>0</v>
      </c>
      <c r="S190" s="37">
        <v>0</v>
      </c>
      <c r="T190" s="37">
        <v>0</v>
      </c>
      <c r="U190" s="36"/>
      <c r="AC190" s="37">
        <v>0</v>
      </c>
      <c r="AD190" s="37">
        <v>0</v>
      </c>
      <c r="AE190" s="37">
        <v>0</v>
      </c>
      <c r="AF190" s="130"/>
    </row>
    <row r="191" spans="2:32" ht="18" x14ac:dyDescent="0.25">
      <c r="B191" s="41"/>
      <c r="C191" s="42"/>
      <c r="D191" s="44" t="s">
        <v>155</v>
      </c>
      <c r="E191" s="37">
        <f t="shared" si="27"/>
        <v>3290</v>
      </c>
      <c r="F191" s="51">
        <v>3290</v>
      </c>
      <c r="G191" s="51">
        <v>0</v>
      </c>
      <c r="H191" s="51">
        <v>0</v>
      </c>
      <c r="I191" s="51">
        <f t="shared" si="28"/>
        <v>3432</v>
      </c>
      <c r="J191" s="51">
        <f>3290+142</f>
        <v>3432</v>
      </c>
      <c r="K191" s="51">
        <v>0</v>
      </c>
      <c r="L191" s="45">
        <v>0</v>
      </c>
      <c r="M191" s="49">
        <f t="shared" si="25"/>
        <v>3491</v>
      </c>
      <c r="N191" s="51">
        <v>3491</v>
      </c>
      <c r="O191" s="51">
        <v>0</v>
      </c>
      <c r="P191" s="51">
        <v>0</v>
      </c>
      <c r="Q191" s="51">
        <f t="shared" si="29"/>
        <v>3491</v>
      </c>
      <c r="R191" s="51">
        <v>3491</v>
      </c>
      <c r="S191" s="37">
        <v>0</v>
      </c>
      <c r="T191" s="51">
        <v>0</v>
      </c>
      <c r="U191" s="49"/>
      <c r="AC191" s="51">
        <v>3491</v>
      </c>
      <c r="AD191" s="51">
        <v>3491</v>
      </c>
      <c r="AE191" s="51">
        <v>3491</v>
      </c>
      <c r="AF191" s="130"/>
    </row>
    <row r="192" spans="2:32" ht="45" x14ac:dyDescent="0.25">
      <c r="B192" s="38"/>
      <c r="C192" s="60" t="s">
        <v>307</v>
      </c>
      <c r="D192" s="39" t="s">
        <v>537</v>
      </c>
      <c r="E192" s="45">
        <f t="shared" si="27"/>
        <v>725</v>
      </c>
      <c r="F192" s="76">
        <v>725</v>
      </c>
      <c r="G192" s="76">
        <v>0</v>
      </c>
      <c r="H192" s="76">
        <v>0</v>
      </c>
      <c r="I192" s="76">
        <f t="shared" si="28"/>
        <v>730</v>
      </c>
      <c r="J192" s="76">
        <v>730</v>
      </c>
      <c r="K192" s="76">
        <v>0</v>
      </c>
      <c r="L192" s="79">
        <f>SUM(L197:L200)</f>
        <v>0</v>
      </c>
      <c r="M192" s="75">
        <f t="shared" si="25"/>
        <v>730</v>
      </c>
      <c r="N192" s="96">
        <v>730</v>
      </c>
      <c r="O192" s="96">
        <v>0</v>
      </c>
      <c r="P192" s="76">
        <v>0</v>
      </c>
      <c r="Q192" s="76">
        <f t="shared" si="29"/>
        <v>730</v>
      </c>
      <c r="R192" s="96">
        <v>730</v>
      </c>
      <c r="S192" s="45">
        <v>0</v>
      </c>
      <c r="T192" s="96">
        <v>0</v>
      </c>
      <c r="U192" s="75"/>
      <c r="AC192" s="117">
        <v>735</v>
      </c>
      <c r="AD192" s="117">
        <v>735</v>
      </c>
      <c r="AE192" s="117">
        <v>740</v>
      </c>
      <c r="AF192" s="130"/>
    </row>
    <row r="193" spans="1:32" ht="75" x14ac:dyDescent="0.25">
      <c r="B193" s="38"/>
      <c r="C193" s="60" t="s">
        <v>309</v>
      </c>
      <c r="D193" s="39" t="s">
        <v>361</v>
      </c>
      <c r="E193" s="45">
        <f t="shared" si="27"/>
        <v>44000</v>
      </c>
      <c r="F193" s="45">
        <v>44000</v>
      </c>
      <c r="G193" s="45">
        <v>0</v>
      </c>
      <c r="H193" s="45">
        <v>0</v>
      </c>
      <c r="I193" s="45">
        <f t="shared" si="28"/>
        <v>44000</v>
      </c>
      <c r="J193" s="45">
        <v>44000</v>
      </c>
      <c r="K193" s="45">
        <v>0</v>
      </c>
      <c r="L193" s="36">
        <f>SUM(L194:L195)</f>
        <v>0</v>
      </c>
      <c r="M193" s="40">
        <f t="shared" si="25"/>
        <v>46125</v>
      </c>
      <c r="N193" s="45">
        <f>45500+625</f>
        <v>46125</v>
      </c>
      <c r="O193" s="45">
        <v>0</v>
      </c>
      <c r="P193" s="45">
        <v>0</v>
      </c>
      <c r="Q193" s="45">
        <f t="shared" si="29"/>
        <v>45500</v>
      </c>
      <c r="R193" s="45">
        <v>45500</v>
      </c>
      <c r="S193" s="45">
        <v>0</v>
      </c>
      <c r="T193" s="45">
        <v>0</v>
      </c>
      <c r="U193" s="40"/>
      <c r="V193" s="99">
        <f>R188-44700</f>
        <v>1530</v>
      </c>
      <c r="AC193" s="45">
        <v>46500</v>
      </c>
      <c r="AD193" s="45">
        <v>47500</v>
      </c>
      <c r="AE193" s="45">
        <v>48500</v>
      </c>
      <c r="AF193" s="131"/>
    </row>
    <row r="194" spans="1:32" ht="18" x14ac:dyDescent="0.25">
      <c r="A194" s="7"/>
      <c r="B194" s="30" t="s">
        <v>528</v>
      </c>
      <c r="C194" s="31"/>
      <c r="D194" s="53" t="s">
        <v>129</v>
      </c>
      <c r="E194" s="33">
        <f t="shared" si="27"/>
        <v>26000</v>
      </c>
      <c r="F194" s="33">
        <f>SUM(F199:F202)</f>
        <v>26000</v>
      </c>
      <c r="G194" s="33">
        <f>SUM(G199:G202)</f>
        <v>0</v>
      </c>
      <c r="H194" s="33">
        <f>SUM(H199:H202)</f>
        <v>0</v>
      </c>
      <c r="I194" s="33">
        <f t="shared" si="28"/>
        <v>26000</v>
      </c>
      <c r="J194" s="33">
        <f>SUM(J199:J202)</f>
        <v>26000</v>
      </c>
      <c r="K194" s="33">
        <f>SUM(K199:K202)</f>
        <v>0</v>
      </c>
      <c r="L194" s="37">
        <v>0</v>
      </c>
      <c r="M194" s="32">
        <f t="shared" si="25"/>
        <v>26200</v>
      </c>
      <c r="N194" s="33">
        <f>SUM(N199:N202)</f>
        <v>26200</v>
      </c>
      <c r="O194" s="33">
        <f>SUM(O199:O202)</f>
        <v>0</v>
      </c>
      <c r="P194" s="33">
        <f>SUM(P199:P202)</f>
        <v>0</v>
      </c>
      <c r="Q194" s="33">
        <f t="shared" si="29"/>
        <v>27000</v>
      </c>
      <c r="R194" s="33">
        <f>SUM(R199:R202)</f>
        <v>27000</v>
      </c>
      <c r="S194" s="33">
        <f>SUM(S199:S202)</f>
        <v>0</v>
      </c>
      <c r="T194" s="33">
        <f>SUM(T199:T202)</f>
        <v>0</v>
      </c>
      <c r="U194" s="32">
        <f>R194-F194</f>
        <v>1000</v>
      </c>
      <c r="V194" s="100"/>
      <c r="AC194" s="33">
        <f>SUM(AC199:AC202)</f>
        <v>27301</v>
      </c>
      <c r="AD194" s="33">
        <f>SUM(AD199:AD202)</f>
        <v>27301</v>
      </c>
      <c r="AE194" s="33">
        <f>SUM(AE199:AE202)</f>
        <v>29371</v>
      </c>
      <c r="AF194" s="36"/>
    </row>
    <row r="195" spans="1:32" ht="18" x14ac:dyDescent="0.25">
      <c r="B195" s="41"/>
      <c r="C195" s="42"/>
      <c r="D195" s="43" t="s">
        <v>151</v>
      </c>
      <c r="E195" s="36">
        <f t="shared" si="27"/>
        <v>0</v>
      </c>
      <c r="F195" s="36">
        <f>SUM(F196:F197)</f>
        <v>0</v>
      </c>
      <c r="G195" s="36">
        <f>SUM(G196:G197)</f>
        <v>0</v>
      </c>
      <c r="H195" s="36">
        <f>SUM(H196:H197)</f>
        <v>0</v>
      </c>
      <c r="I195" s="36">
        <f t="shared" si="28"/>
        <v>0</v>
      </c>
      <c r="J195" s="36">
        <f>SUM(J196:J197)</f>
        <v>0</v>
      </c>
      <c r="K195" s="36">
        <f>SUM(K196:K197)</f>
        <v>0</v>
      </c>
      <c r="L195" s="37">
        <v>0</v>
      </c>
      <c r="M195" s="36">
        <f t="shared" si="25"/>
        <v>10</v>
      </c>
      <c r="N195" s="36">
        <f>SUM(N196:N197)</f>
        <v>10</v>
      </c>
      <c r="O195" s="36">
        <f>SUM(O196:O197)</f>
        <v>0</v>
      </c>
      <c r="P195" s="36">
        <f>SUM(P196:P197)</f>
        <v>0</v>
      </c>
      <c r="Q195" s="36">
        <f t="shared" si="29"/>
        <v>10</v>
      </c>
      <c r="R195" s="36">
        <f>SUM(R196:R197)</f>
        <v>10</v>
      </c>
      <c r="S195" s="36">
        <f>SUM(S196:S197)</f>
        <v>0</v>
      </c>
      <c r="T195" s="36">
        <f>SUM(T196:T197)</f>
        <v>0</v>
      </c>
      <c r="U195" s="36"/>
      <c r="AC195" s="36">
        <f>SUM(AC196:AC197)</f>
        <v>10</v>
      </c>
      <c r="AD195" s="36">
        <f>SUM(AD196:AD197)</f>
        <v>10</v>
      </c>
      <c r="AE195" s="36">
        <f>SUM(AE196:AE197)</f>
        <v>10</v>
      </c>
      <c r="AF195" s="129" t="s">
        <v>564</v>
      </c>
    </row>
    <row r="196" spans="1:32" ht="18" x14ac:dyDescent="0.25">
      <c r="B196" s="41"/>
      <c r="C196" s="42"/>
      <c r="D196" s="44" t="s">
        <v>335</v>
      </c>
      <c r="E196" s="37">
        <f t="shared" si="27"/>
        <v>0</v>
      </c>
      <c r="F196" s="37">
        <v>0</v>
      </c>
      <c r="G196" s="37">
        <v>0</v>
      </c>
      <c r="H196" s="37">
        <v>0</v>
      </c>
      <c r="I196" s="37">
        <f t="shared" si="28"/>
        <v>0</v>
      </c>
      <c r="J196" s="37">
        <v>0</v>
      </c>
      <c r="K196" s="37">
        <v>0</v>
      </c>
      <c r="L196" s="37">
        <v>0</v>
      </c>
      <c r="M196" s="36">
        <f t="shared" si="25"/>
        <v>0</v>
      </c>
      <c r="N196" s="37">
        <v>0</v>
      </c>
      <c r="O196" s="37">
        <v>0</v>
      </c>
      <c r="P196" s="37">
        <v>0</v>
      </c>
      <c r="Q196" s="37">
        <f t="shared" si="29"/>
        <v>0</v>
      </c>
      <c r="R196" s="37">
        <v>0</v>
      </c>
      <c r="S196" s="37">
        <v>0</v>
      </c>
      <c r="T196" s="37">
        <v>0</v>
      </c>
      <c r="U196" s="36"/>
      <c r="AC196" s="37">
        <v>0</v>
      </c>
      <c r="AD196" s="37">
        <v>0</v>
      </c>
      <c r="AE196" s="37">
        <v>0</v>
      </c>
      <c r="AF196" s="130"/>
    </row>
    <row r="197" spans="1:32" ht="18" x14ac:dyDescent="0.25">
      <c r="B197" s="41"/>
      <c r="C197" s="42"/>
      <c r="D197" s="44" t="s">
        <v>155</v>
      </c>
      <c r="E197" s="37">
        <f t="shared" si="27"/>
        <v>0</v>
      </c>
      <c r="F197" s="37">
        <v>0</v>
      </c>
      <c r="G197" s="37">
        <v>0</v>
      </c>
      <c r="H197" s="37">
        <v>0</v>
      </c>
      <c r="I197" s="37">
        <f t="shared" si="28"/>
        <v>0</v>
      </c>
      <c r="J197" s="37">
        <v>0</v>
      </c>
      <c r="K197" s="37">
        <v>0</v>
      </c>
      <c r="L197" s="45">
        <v>0</v>
      </c>
      <c r="M197" s="36">
        <f t="shared" si="25"/>
        <v>10</v>
      </c>
      <c r="N197" s="37">
        <v>10</v>
      </c>
      <c r="O197" s="37">
        <v>0</v>
      </c>
      <c r="P197" s="37">
        <v>0</v>
      </c>
      <c r="Q197" s="37">
        <f t="shared" si="29"/>
        <v>10</v>
      </c>
      <c r="R197" s="37">
        <v>10</v>
      </c>
      <c r="S197" s="37">
        <v>0</v>
      </c>
      <c r="T197" s="37">
        <v>0</v>
      </c>
      <c r="U197" s="36"/>
      <c r="AC197" s="37">
        <v>10</v>
      </c>
      <c r="AD197" s="37">
        <v>10</v>
      </c>
      <c r="AE197" s="37">
        <v>10</v>
      </c>
      <c r="AF197" s="130"/>
    </row>
    <row r="198" spans="1:32" ht="45" x14ac:dyDescent="0.25">
      <c r="A198" s="89"/>
      <c r="B198" s="41"/>
      <c r="C198" s="42"/>
      <c r="D198" s="39" t="s">
        <v>538</v>
      </c>
      <c r="E198" s="37">
        <f t="shared" si="27"/>
        <v>26000</v>
      </c>
      <c r="F198" s="37">
        <v>26000</v>
      </c>
      <c r="G198" s="37">
        <v>0</v>
      </c>
      <c r="H198" s="37">
        <v>0</v>
      </c>
      <c r="I198" s="37">
        <f t="shared" si="28"/>
        <v>26000</v>
      </c>
      <c r="J198" s="37">
        <v>26000</v>
      </c>
      <c r="K198" s="37">
        <v>0</v>
      </c>
      <c r="L198" s="45">
        <v>0</v>
      </c>
      <c r="M198" s="36">
        <f t="shared" si="25"/>
        <v>26000</v>
      </c>
      <c r="N198" s="37">
        <v>26000</v>
      </c>
      <c r="O198" s="37">
        <v>0</v>
      </c>
      <c r="P198" s="37">
        <v>0</v>
      </c>
      <c r="Q198" s="37">
        <f t="shared" si="29"/>
        <v>26000</v>
      </c>
      <c r="R198" s="37">
        <v>26000</v>
      </c>
      <c r="S198" s="37">
        <v>0</v>
      </c>
      <c r="T198" s="37">
        <v>0</v>
      </c>
      <c r="U198" s="36"/>
      <c r="AC198" s="37">
        <v>26000</v>
      </c>
      <c r="AD198" s="37">
        <v>26000</v>
      </c>
      <c r="AE198" s="37">
        <v>26000</v>
      </c>
      <c r="AF198" s="130"/>
    </row>
    <row r="199" spans="1:32" ht="90" x14ac:dyDescent="0.25">
      <c r="A199" s="7"/>
      <c r="B199" s="38"/>
      <c r="C199" s="60" t="s">
        <v>310</v>
      </c>
      <c r="D199" s="39" t="s">
        <v>529</v>
      </c>
      <c r="E199" s="45">
        <f t="shared" si="27"/>
        <v>19325.8</v>
      </c>
      <c r="F199" s="45">
        <v>19325.8</v>
      </c>
      <c r="G199" s="45">
        <v>0</v>
      </c>
      <c r="H199" s="45">
        <v>0</v>
      </c>
      <c r="I199" s="45">
        <f t="shared" si="28"/>
        <v>19325.8</v>
      </c>
      <c r="J199" s="45">
        <v>19325.8</v>
      </c>
      <c r="K199" s="45">
        <v>0</v>
      </c>
      <c r="L199" s="45">
        <v>0</v>
      </c>
      <c r="M199" s="40">
        <f t="shared" si="25"/>
        <v>19481.900000000001</v>
      </c>
      <c r="N199" s="45">
        <v>19481.900000000001</v>
      </c>
      <c r="O199" s="45">
        <v>0</v>
      </c>
      <c r="P199" s="45">
        <v>0</v>
      </c>
      <c r="Q199" s="45">
        <f t="shared" si="29"/>
        <v>20129.8</v>
      </c>
      <c r="R199" s="45">
        <f>19329.8+800</f>
        <v>20129.8</v>
      </c>
      <c r="S199" s="45">
        <v>0</v>
      </c>
      <c r="T199" s="45">
        <v>0</v>
      </c>
      <c r="U199" s="40"/>
      <c r="AC199" s="45">
        <v>20430.8</v>
      </c>
      <c r="AD199" s="45">
        <v>20430.8</v>
      </c>
      <c r="AE199" s="45">
        <v>22324.799999999999</v>
      </c>
      <c r="AF199" s="130"/>
    </row>
    <row r="200" spans="1:32" ht="45" x14ac:dyDescent="0.25">
      <c r="A200" s="7"/>
      <c r="B200" s="38"/>
      <c r="C200" s="60" t="s">
        <v>312</v>
      </c>
      <c r="D200" s="39" t="s">
        <v>313</v>
      </c>
      <c r="E200" s="45">
        <f t="shared" si="27"/>
        <v>3738.5</v>
      </c>
      <c r="F200" s="45">
        <v>3738.5</v>
      </c>
      <c r="G200" s="45">
        <v>0</v>
      </c>
      <c r="H200" s="45">
        <v>0</v>
      </c>
      <c r="I200" s="45">
        <f t="shared" si="28"/>
        <v>3738.5</v>
      </c>
      <c r="J200" s="45">
        <v>3738.5</v>
      </c>
      <c r="K200" s="45">
        <v>0</v>
      </c>
      <c r="L200" s="45">
        <v>0</v>
      </c>
      <c r="M200" s="40">
        <f t="shared" si="25"/>
        <v>3778.8</v>
      </c>
      <c r="N200" s="45">
        <v>3778.8</v>
      </c>
      <c r="O200" s="45">
        <v>0</v>
      </c>
      <c r="P200" s="45">
        <v>0</v>
      </c>
      <c r="Q200" s="45">
        <f t="shared" si="29"/>
        <v>3778.8</v>
      </c>
      <c r="R200" s="45">
        <v>3778.8</v>
      </c>
      <c r="S200" s="45">
        <v>0</v>
      </c>
      <c r="T200" s="45">
        <v>0</v>
      </c>
      <c r="U200" s="40"/>
      <c r="AC200" s="45">
        <v>3778.8</v>
      </c>
      <c r="AD200" s="45">
        <v>3778.8</v>
      </c>
      <c r="AE200" s="45">
        <v>3900.8</v>
      </c>
      <c r="AF200" s="130"/>
    </row>
    <row r="201" spans="1:32" ht="30" x14ac:dyDescent="0.25">
      <c r="A201" s="7"/>
      <c r="B201" s="38"/>
      <c r="C201" s="60" t="s">
        <v>314</v>
      </c>
      <c r="D201" s="39" t="s">
        <v>315</v>
      </c>
      <c r="E201" s="45">
        <f t="shared" si="27"/>
        <v>209.7</v>
      </c>
      <c r="F201" s="45">
        <v>209.7</v>
      </c>
      <c r="G201" s="45">
        <v>0</v>
      </c>
      <c r="H201" s="45">
        <v>0</v>
      </c>
      <c r="I201" s="45">
        <f t="shared" si="28"/>
        <v>209.7</v>
      </c>
      <c r="J201" s="45">
        <v>209.7</v>
      </c>
      <c r="K201" s="45">
        <v>0</v>
      </c>
      <c r="L201" s="79">
        <f>SUM(L205:L206)</f>
        <v>0</v>
      </c>
      <c r="M201" s="40">
        <f t="shared" si="25"/>
        <v>213.3</v>
      </c>
      <c r="N201" s="45">
        <v>213.3</v>
      </c>
      <c r="O201" s="45">
        <v>0</v>
      </c>
      <c r="P201" s="45">
        <v>0</v>
      </c>
      <c r="Q201" s="45">
        <f t="shared" si="29"/>
        <v>337.4</v>
      </c>
      <c r="R201" s="45">
        <v>337.4</v>
      </c>
      <c r="S201" s="45">
        <v>0</v>
      </c>
      <c r="T201" s="45">
        <v>0</v>
      </c>
      <c r="U201" s="40"/>
      <c r="AC201" s="45">
        <v>337.4</v>
      </c>
      <c r="AD201" s="45">
        <v>337.4</v>
      </c>
      <c r="AE201" s="45">
        <v>345.4</v>
      </c>
      <c r="AF201" s="130"/>
    </row>
    <row r="202" spans="1:32" ht="60" x14ac:dyDescent="0.25">
      <c r="A202" s="7"/>
      <c r="B202" s="38"/>
      <c r="C202" s="60" t="s">
        <v>316</v>
      </c>
      <c r="D202" s="39" t="s">
        <v>317</v>
      </c>
      <c r="E202" s="45">
        <f t="shared" si="27"/>
        <v>2726</v>
      </c>
      <c r="F202" s="45">
        <v>2726</v>
      </c>
      <c r="G202" s="45">
        <v>0</v>
      </c>
      <c r="H202" s="45">
        <v>0</v>
      </c>
      <c r="I202" s="45">
        <f t="shared" si="28"/>
        <v>2726</v>
      </c>
      <c r="J202" s="45">
        <v>2726</v>
      </c>
      <c r="K202" s="45">
        <v>0</v>
      </c>
      <c r="L202" s="36">
        <f>SUM(L203:L204)</f>
        <v>0</v>
      </c>
      <c r="M202" s="40">
        <f t="shared" si="25"/>
        <v>2726</v>
      </c>
      <c r="N202" s="45">
        <v>2726</v>
      </c>
      <c r="O202" s="45">
        <v>0</v>
      </c>
      <c r="P202" s="45">
        <v>0</v>
      </c>
      <c r="Q202" s="45">
        <f t="shared" si="29"/>
        <v>2754</v>
      </c>
      <c r="R202" s="45">
        <v>2754</v>
      </c>
      <c r="S202" s="45">
        <v>0</v>
      </c>
      <c r="T202" s="45">
        <v>0</v>
      </c>
      <c r="U202" s="40"/>
      <c r="AC202" s="45">
        <v>2754</v>
      </c>
      <c r="AD202" s="45">
        <v>2754</v>
      </c>
      <c r="AE202" s="45">
        <v>2800</v>
      </c>
      <c r="AF202" s="131"/>
    </row>
    <row r="203" spans="1:32" ht="18" x14ac:dyDescent="0.25">
      <c r="A203" s="7"/>
      <c r="B203" s="30" t="s">
        <v>530</v>
      </c>
      <c r="C203" s="31"/>
      <c r="D203" s="53" t="s">
        <v>131</v>
      </c>
      <c r="E203" s="33">
        <f t="shared" si="27"/>
        <v>20000</v>
      </c>
      <c r="F203" s="33">
        <f>SUM(F207:F209)</f>
        <v>20000</v>
      </c>
      <c r="G203" s="33">
        <f>SUM(G207:G209)</f>
        <v>0</v>
      </c>
      <c r="H203" s="33">
        <f>SUM(H207:H209)</f>
        <v>0</v>
      </c>
      <c r="I203" s="33">
        <f t="shared" si="28"/>
        <v>23370</v>
      </c>
      <c r="J203" s="33">
        <f>SUM(J207:J209)</f>
        <v>23370</v>
      </c>
      <c r="K203" s="33">
        <f>SUM(K207:K209)</f>
        <v>0</v>
      </c>
      <c r="L203" s="37">
        <v>0</v>
      </c>
      <c r="M203" s="32">
        <f t="shared" si="25"/>
        <v>25000</v>
      </c>
      <c r="N203" s="33">
        <f>SUM(N207:N209)</f>
        <v>25000</v>
      </c>
      <c r="O203" s="33">
        <f>SUM(O207:O209)</f>
        <v>0</v>
      </c>
      <c r="P203" s="33">
        <f>SUM(P207:P209)</f>
        <v>0</v>
      </c>
      <c r="Q203" s="33">
        <f t="shared" si="29"/>
        <v>25370</v>
      </c>
      <c r="R203" s="33">
        <f>SUM(R207:R209)</f>
        <v>25370</v>
      </c>
      <c r="S203" s="33">
        <f>SUM(S207:S209)</f>
        <v>0</v>
      </c>
      <c r="T203" s="33">
        <f>SUM(T207:T209)</f>
        <v>0</v>
      </c>
      <c r="U203" s="32">
        <f>R203-F203</f>
        <v>5370</v>
      </c>
      <c r="V203" s="100"/>
      <c r="AC203" s="33">
        <f>SUM(AC207:AC209)</f>
        <v>32300</v>
      </c>
      <c r="AD203" s="33">
        <f>SUM(AD207:AD209)</f>
        <v>32500</v>
      </c>
      <c r="AE203" s="33">
        <f>SUM(AE207:AE209)</f>
        <v>39500</v>
      </c>
      <c r="AF203" s="129" t="s">
        <v>563</v>
      </c>
    </row>
    <row r="204" spans="1:32" ht="18" x14ac:dyDescent="0.25">
      <c r="B204" s="41"/>
      <c r="C204" s="42"/>
      <c r="D204" s="43" t="s">
        <v>151</v>
      </c>
      <c r="E204" s="36">
        <f t="shared" si="27"/>
        <v>0</v>
      </c>
      <c r="F204" s="36">
        <f>SUM(F205:F206)</f>
        <v>0</v>
      </c>
      <c r="G204" s="36">
        <f>SUM(G205:G206)</f>
        <v>0</v>
      </c>
      <c r="H204" s="36">
        <f>SUM(H205:H206)</f>
        <v>0</v>
      </c>
      <c r="I204" s="36">
        <f t="shared" si="28"/>
        <v>0</v>
      </c>
      <c r="J204" s="36">
        <f>SUM(J205:J206)</f>
        <v>0</v>
      </c>
      <c r="K204" s="36">
        <f>SUM(K205:K206)</f>
        <v>0</v>
      </c>
      <c r="L204" s="37">
        <v>0</v>
      </c>
      <c r="M204" s="36">
        <f t="shared" si="25"/>
        <v>0</v>
      </c>
      <c r="N204" s="36">
        <f>SUM(N205:N206)</f>
        <v>0</v>
      </c>
      <c r="O204" s="36">
        <f>SUM(O205:O206)</f>
        <v>0</v>
      </c>
      <c r="P204" s="36">
        <f>SUM(P205:P206)</f>
        <v>0</v>
      </c>
      <c r="Q204" s="36">
        <f t="shared" si="29"/>
        <v>0</v>
      </c>
      <c r="R204" s="36">
        <f>SUM(R205:R206)</f>
        <v>0</v>
      </c>
      <c r="S204" s="36">
        <f>SUM(S205:S206)</f>
        <v>0</v>
      </c>
      <c r="T204" s="36">
        <f>SUM(T205:T206)</f>
        <v>0</v>
      </c>
      <c r="U204" s="36"/>
      <c r="AC204" s="36">
        <f>SUM(AC205:AC206)</f>
        <v>0</v>
      </c>
      <c r="AD204" s="36">
        <f>SUM(AD205:AD206)</f>
        <v>0</v>
      </c>
      <c r="AE204" s="36">
        <f>SUM(AE205:AE206)</f>
        <v>0</v>
      </c>
      <c r="AF204" s="130"/>
    </row>
    <row r="205" spans="1:32" ht="18" x14ac:dyDescent="0.25">
      <c r="B205" s="41"/>
      <c r="C205" s="42"/>
      <c r="D205" s="44" t="s">
        <v>335</v>
      </c>
      <c r="E205" s="37">
        <f t="shared" si="27"/>
        <v>0</v>
      </c>
      <c r="F205" s="37">
        <v>0</v>
      </c>
      <c r="G205" s="37">
        <v>0</v>
      </c>
      <c r="H205" s="37">
        <v>0</v>
      </c>
      <c r="I205" s="37">
        <f t="shared" si="28"/>
        <v>0</v>
      </c>
      <c r="J205" s="37">
        <v>0</v>
      </c>
      <c r="K205" s="37">
        <v>0</v>
      </c>
      <c r="L205" s="45">
        <v>0</v>
      </c>
      <c r="M205" s="36">
        <f t="shared" si="25"/>
        <v>0</v>
      </c>
      <c r="N205" s="37">
        <v>0</v>
      </c>
      <c r="O205" s="37">
        <v>0</v>
      </c>
      <c r="P205" s="37">
        <v>0</v>
      </c>
      <c r="Q205" s="37">
        <f t="shared" si="29"/>
        <v>0</v>
      </c>
      <c r="R205" s="37">
        <v>0</v>
      </c>
      <c r="S205" s="37">
        <v>0</v>
      </c>
      <c r="T205" s="37">
        <v>0</v>
      </c>
      <c r="U205" s="36"/>
      <c r="AC205" s="37">
        <v>0</v>
      </c>
      <c r="AD205" s="37">
        <v>0</v>
      </c>
      <c r="AE205" s="37">
        <v>0</v>
      </c>
      <c r="AF205" s="130"/>
    </row>
    <row r="206" spans="1:32" ht="18" x14ac:dyDescent="0.25">
      <c r="B206" s="41"/>
      <c r="C206" s="42"/>
      <c r="D206" s="44" t="s">
        <v>155</v>
      </c>
      <c r="E206" s="37">
        <f t="shared" si="27"/>
        <v>0</v>
      </c>
      <c r="F206" s="37">
        <v>0</v>
      </c>
      <c r="G206" s="37">
        <v>0</v>
      </c>
      <c r="H206" s="37">
        <v>0</v>
      </c>
      <c r="I206" s="37">
        <f t="shared" si="28"/>
        <v>0</v>
      </c>
      <c r="J206" s="37">
        <v>0</v>
      </c>
      <c r="K206" s="37">
        <v>0</v>
      </c>
      <c r="L206" s="45">
        <v>0</v>
      </c>
      <c r="M206" s="36">
        <f t="shared" si="25"/>
        <v>0</v>
      </c>
      <c r="N206" s="37">
        <v>0</v>
      </c>
      <c r="O206" s="37">
        <v>0</v>
      </c>
      <c r="P206" s="37">
        <v>0</v>
      </c>
      <c r="Q206" s="37">
        <f t="shared" si="29"/>
        <v>0</v>
      </c>
      <c r="R206" s="37">
        <v>0</v>
      </c>
      <c r="S206" s="37">
        <v>0</v>
      </c>
      <c r="T206" s="37">
        <v>0</v>
      </c>
      <c r="U206" s="36"/>
      <c r="AC206" s="37">
        <v>0</v>
      </c>
      <c r="AD206" s="37">
        <v>0</v>
      </c>
      <c r="AE206" s="37">
        <v>0</v>
      </c>
      <c r="AF206" s="130"/>
    </row>
    <row r="207" spans="1:32" ht="90" x14ac:dyDescent="0.25">
      <c r="A207" s="7"/>
      <c r="B207" s="38"/>
      <c r="C207" s="60" t="s">
        <v>318</v>
      </c>
      <c r="D207" s="39" t="s">
        <v>319</v>
      </c>
      <c r="E207" s="45">
        <f t="shared" si="27"/>
        <v>19995</v>
      </c>
      <c r="F207" s="45">
        <v>19995</v>
      </c>
      <c r="G207" s="45">
        <v>0</v>
      </c>
      <c r="H207" s="45">
        <v>0</v>
      </c>
      <c r="I207" s="45">
        <f t="shared" si="28"/>
        <v>23365</v>
      </c>
      <c r="J207" s="45">
        <v>23365</v>
      </c>
      <c r="K207" s="45">
        <v>0</v>
      </c>
      <c r="L207" s="79">
        <f>SUM(L212:L213)</f>
        <v>0</v>
      </c>
      <c r="M207" s="40">
        <f t="shared" si="25"/>
        <v>24995</v>
      </c>
      <c r="N207" s="45">
        <v>24995</v>
      </c>
      <c r="O207" s="45">
        <v>0</v>
      </c>
      <c r="P207" s="45">
        <v>0</v>
      </c>
      <c r="Q207" s="45">
        <f t="shared" si="29"/>
        <v>23365</v>
      </c>
      <c r="R207" s="45">
        <v>23365</v>
      </c>
      <c r="S207" s="45">
        <v>0</v>
      </c>
      <c r="T207" s="45">
        <v>0</v>
      </c>
      <c r="U207" s="40"/>
      <c r="AC207" s="45">
        <v>29995</v>
      </c>
      <c r="AD207" s="45">
        <v>29995</v>
      </c>
      <c r="AE207" s="45">
        <v>36995</v>
      </c>
      <c r="AF207" s="130"/>
    </row>
    <row r="208" spans="1:32" ht="45" x14ac:dyDescent="0.25">
      <c r="A208" s="7"/>
      <c r="B208" s="38"/>
      <c r="C208" s="60" t="s">
        <v>320</v>
      </c>
      <c r="D208" s="39" t="s">
        <v>321</v>
      </c>
      <c r="E208" s="45">
        <f>SUM(F208:H208)</f>
        <v>5</v>
      </c>
      <c r="F208" s="45">
        <v>5</v>
      </c>
      <c r="G208" s="45">
        <v>0</v>
      </c>
      <c r="H208" s="45">
        <v>0</v>
      </c>
      <c r="I208" s="45">
        <f>SUM(J208:L208)</f>
        <v>5</v>
      </c>
      <c r="J208" s="45">
        <v>5</v>
      </c>
      <c r="K208" s="45">
        <v>0</v>
      </c>
      <c r="L208" s="36">
        <f>SUM(L209:L210)</f>
        <v>0</v>
      </c>
      <c r="M208" s="40">
        <f>SUM(N208:O208)</f>
        <v>5</v>
      </c>
      <c r="N208" s="45">
        <v>5</v>
      </c>
      <c r="O208" s="45">
        <v>0</v>
      </c>
      <c r="P208" s="45">
        <v>0</v>
      </c>
      <c r="Q208" s="45">
        <f>SUM(R208:T208)</f>
        <v>5</v>
      </c>
      <c r="R208" s="45">
        <v>5</v>
      </c>
      <c r="S208" s="45">
        <v>0</v>
      </c>
      <c r="T208" s="45">
        <v>0</v>
      </c>
      <c r="U208" s="40"/>
      <c r="AC208" s="45">
        <v>5</v>
      </c>
      <c r="AD208" s="45">
        <v>5</v>
      </c>
      <c r="AE208" s="45">
        <v>5</v>
      </c>
      <c r="AF208" s="130"/>
    </row>
    <row r="209" spans="1:32" ht="30" x14ac:dyDescent="0.25">
      <c r="A209" s="7"/>
      <c r="B209" s="110"/>
      <c r="C209" s="87" t="s">
        <v>546</v>
      </c>
      <c r="D209" s="86" t="s">
        <v>547</v>
      </c>
      <c r="E209" s="112"/>
      <c r="F209" s="112"/>
      <c r="G209" s="112"/>
      <c r="H209" s="112"/>
      <c r="I209" s="112"/>
      <c r="J209" s="112"/>
      <c r="K209" s="112"/>
      <c r="L209" s="84"/>
      <c r="M209" s="111"/>
      <c r="N209" s="112"/>
      <c r="O209" s="112"/>
      <c r="P209" s="112"/>
      <c r="Q209" s="112"/>
      <c r="R209" s="112">
        <v>2000</v>
      </c>
      <c r="S209" s="112">
        <v>0</v>
      </c>
      <c r="T209" s="112">
        <v>0</v>
      </c>
      <c r="U209" s="111"/>
      <c r="AC209" s="112">
        <v>2300</v>
      </c>
      <c r="AD209" s="112">
        <v>2500</v>
      </c>
      <c r="AE209" s="112">
        <v>2500</v>
      </c>
      <c r="AF209" s="131"/>
    </row>
    <row r="210" spans="1:32" ht="36" x14ac:dyDescent="0.25">
      <c r="A210" s="7"/>
      <c r="B210" s="30" t="s">
        <v>531</v>
      </c>
      <c r="C210" s="31"/>
      <c r="D210" s="53" t="s">
        <v>532</v>
      </c>
      <c r="E210" s="33">
        <f t="shared" si="27"/>
        <v>1000</v>
      </c>
      <c r="F210" s="33">
        <f>SUM(F214:F215)</f>
        <v>1000</v>
      </c>
      <c r="G210" s="33">
        <f>SUM(G214:G215)</f>
        <v>0</v>
      </c>
      <c r="H210" s="33">
        <f>SUM(H214:H215)</f>
        <v>0</v>
      </c>
      <c r="I210" s="33">
        <f t="shared" si="28"/>
        <v>1000</v>
      </c>
      <c r="J210" s="33">
        <f>SUM(J214:J215)</f>
        <v>1000</v>
      </c>
      <c r="K210" s="33">
        <f>SUM(K214:K215)</f>
        <v>0</v>
      </c>
      <c r="L210" s="37">
        <v>0</v>
      </c>
      <c r="M210" s="32">
        <f t="shared" si="25"/>
        <v>1000</v>
      </c>
      <c r="N210" s="33">
        <f>SUM(N214:N215)</f>
        <v>1000</v>
      </c>
      <c r="O210" s="33">
        <f>SUM(O214:O215)</f>
        <v>0</v>
      </c>
      <c r="P210" s="33">
        <f>SUM(P214:P215)</f>
        <v>0</v>
      </c>
      <c r="Q210" s="33">
        <f t="shared" si="29"/>
        <v>1000</v>
      </c>
      <c r="R210" s="33">
        <f>SUM(R214:R215)</f>
        <v>1000</v>
      </c>
      <c r="S210" s="33">
        <f>SUM(S214:S215)</f>
        <v>0</v>
      </c>
      <c r="T210" s="33">
        <f>SUM(T214:T215)</f>
        <v>0</v>
      </c>
      <c r="U210" s="32">
        <f>R210-F210</f>
        <v>0</v>
      </c>
      <c r="V210" s="100"/>
      <c r="AC210" s="33">
        <f>SUM(AC214:AC215)</f>
        <v>1000</v>
      </c>
      <c r="AD210" s="33">
        <f>SUM(AD214:AD215)</f>
        <v>1000</v>
      </c>
      <c r="AE210" s="33">
        <f>SUM(AE214:AE215)</f>
        <v>1000</v>
      </c>
      <c r="AF210" s="36"/>
    </row>
    <row r="211" spans="1:32" ht="18" x14ac:dyDescent="0.25">
      <c r="B211" s="41"/>
      <c r="C211" s="42"/>
      <c r="D211" s="43" t="s">
        <v>151</v>
      </c>
      <c r="E211" s="36">
        <f t="shared" si="27"/>
        <v>0</v>
      </c>
      <c r="F211" s="36">
        <f>SUM(F212:F213)</f>
        <v>0</v>
      </c>
      <c r="G211" s="36">
        <f>SUM(G212:G213)</f>
        <v>0</v>
      </c>
      <c r="H211" s="36">
        <f>SUM(H212:H213)</f>
        <v>0</v>
      </c>
      <c r="I211" s="36">
        <f t="shared" si="28"/>
        <v>0</v>
      </c>
      <c r="J211" s="36">
        <f>SUM(J212:J213)</f>
        <v>0</v>
      </c>
      <c r="K211" s="36">
        <f>SUM(K212:K213)</f>
        <v>0</v>
      </c>
      <c r="L211" s="37">
        <v>0</v>
      </c>
      <c r="M211" s="36">
        <f t="shared" si="25"/>
        <v>0</v>
      </c>
      <c r="N211" s="36">
        <f>SUM(N212:N213)</f>
        <v>0</v>
      </c>
      <c r="O211" s="36">
        <f>SUM(O212:O213)</f>
        <v>0</v>
      </c>
      <c r="P211" s="36">
        <f>SUM(P212:P213)</f>
        <v>0</v>
      </c>
      <c r="Q211" s="36">
        <f t="shared" si="29"/>
        <v>0</v>
      </c>
      <c r="R211" s="36">
        <f>SUM(R212:R213)</f>
        <v>0</v>
      </c>
      <c r="S211" s="36">
        <f>SUM(S212:S213)</f>
        <v>0</v>
      </c>
      <c r="T211" s="36">
        <f>SUM(T212:T213)</f>
        <v>0</v>
      </c>
      <c r="U211" s="36"/>
      <c r="AC211" s="36">
        <f>SUM(AC212:AC213)</f>
        <v>0</v>
      </c>
      <c r="AD211" s="36">
        <f>SUM(AD212:AD213)</f>
        <v>0</v>
      </c>
      <c r="AE211" s="36">
        <f>SUM(AE212:AE213)</f>
        <v>0</v>
      </c>
      <c r="AF211" s="36"/>
    </row>
    <row r="212" spans="1:32" ht="18" x14ac:dyDescent="0.25">
      <c r="B212" s="41"/>
      <c r="C212" s="42"/>
      <c r="D212" s="44" t="s">
        <v>335</v>
      </c>
      <c r="E212" s="37">
        <f t="shared" si="27"/>
        <v>0</v>
      </c>
      <c r="F212" s="37">
        <v>0</v>
      </c>
      <c r="G212" s="37">
        <v>0</v>
      </c>
      <c r="H212" s="37">
        <v>0</v>
      </c>
      <c r="I212" s="37">
        <f t="shared" si="28"/>
        <v>0</v>
      </c>
      <c r="J212" s="37">
        <v>0</v>
      </c>
      <c r="K212" s="37">
        <v>0</v>
      </c>
      <c r="L212" s="45">
        <v>0</v>
      </c>
      <c r="M212" s="36">
        <f t="shared" si="25"/>
        <v>0</v>
      </c>
      <c r="N212" s="37">
        <v>0</v>
      </c>
      <c r="O212" s="37">
        <v>0</v>
      </c>
      <c r="P212" s="37">
        <v>0</v>
      </c>
      <c r="Q212" s="37">
        <f t="shared" si="29"/>
        <v>0</v>
      </c>
      <c r="R212" s="37">
        <v>0</v>
      </c>
      <c r="S212" s="37">
        <v>0</v>
      </c>
      <c r="T212" s="37">
        <v>0</v>
      </c>
      <c r="U212" s="36"/>
      <c r="AC212" s="37">
        <v>0</v>
      </c>
      <c r="AD212" s="37">
        <v>0</v>
      </c>
      <c r="AE212" s="37">
        <v>0</v>
      </c>
      <c r="AF212" s="36"/>
    </row>
    <row r="213" spans="1:32" ht="18" x14ac:dyDescent="0.25">
      <c r="B213" s="41"/>
      <c r="C213" s="42"/>
      <c r="D213" s="44" t="s">
        <v>155</v>
      </c>
      <c r="E213" s="37">
        <f t="shared" si="27"/>
        <v>0</v>
      </c>
      <c r="F213" s="37">
        <v>0</v>
      </c>
      <c r="G213" s="37">
        <v>0</v>
      </c>
      <c r="H213" s="37">
        <v>0</v>
      </c>
      <c r="I213" s="37">
        <f t="shared" si="28"/>
        <v>0</v>
      </c>
      <c r="J213" s="37">
        <v>0</v>
      </c>
      <c r="K213" s="37">
        <v>0</v>
      </c>
      <c r="L213" s="45">
        <v>0</v>
      </c>
      <c r="M213" s="36">
        <f t="shared" si="25"/>
        <v>0</v>
      </c>
      <c r="N213" s="37">
        <v>0</v>
      </c>
      <c r="O213" s="37">
        <v>0</v>
      </c>
      <c r="P213" s="37">
        <v>0</v>
      </c>
      <c r="Q213" s="37">
        <f t="shared" si="29"/>
        <v>0</v>
      </c>
      <c r="R213" s="37">
        <v>0</v>
      </c>
      <c r="S213" s="37">
        <v>0</v>
      </c>
      <c r="T213" s="37">
        <v>0</v>
      </c>
      <c r="U213" s="36"/>
      <c r="AC213" s="37">
        <v>0</v>
      </c>
      <c r="AD213" s="37">
        <v>0</v>
      </c>
      <c r="AE213" s="37">
        <v>0</v>
      </c>
      <c r="AF213" s="36"/>
    </row>
    <row r="214" spans="1:32" ht="30" x14ac:dyDescent="0.25">
      <c r="A214" s="7"/>
      <c r="B214" s="38"/>
      <c r="C214" s="60" t="s">
        <v>322</v>
      </c>
      <c r="D214" s="39" t="s">
        <v>533</v>
      </c>
      <c r="E214" s="45">
        <f t="shared" si="27"/>
        <v>800</v>
      </c>
      <c r="F214" s="45">
        <v>800</v>
      </c>
      <c r="G214" s="45">
        <v>0</v>
      </c>
      <c r="H214" s="45">
        <v>0</v>
      </c>
      <c r="I214" s="45">
        <f t="shared" si="28"/>
        <v>800</v>
      </c>
      <c r="J214" s="45">
        <v>800</v>
      </c>
      <c r="K214" s="45">
        <v>0</v>
      </c>
      <c r="L214" s="79">
        <v>0</v>
      </c>
      <c r="M214" s="40">
        <f t="shared" si="25"/>
        <v>800</v>
      </c>
      <c r="N214" s="45">
        <v>800</v>
      </c>
      <c r="O214" s="45">
        <v>0</v>
      </c>
      <c r="P214" s="45">
        <v>0</v>
      </c>
      <c r="Q214" s="45">
        <f t="shared" si="29"/>
        <v>800</v>
      </c>
      <c r="R214" s="45">
        <v>800</v>
      </c>
      <c r="S214" s="45">
        <v>0</v>
      </c>
      <c r="T214" s="45">
        <v>0</v>
      </c>
      <c r="U214" s="40"/>
      <c r="AC214" s="45">
        <v>800</v>
      </c>
      <c r="AD214" s="45">
        <v>800</v>
      </c>
      <c r="AE214" s="45">
        <v>800</v>
      </c>
      <c r="AF214" s="36"/>
    </row>
    <row r="215" spans="1:32" ht="30" x14ac:dyDescent="0.25">
      <c r="A215" s="7"/>
      <c r="B215" s="38"/>
      <c r="C215" s="60" t="s">
        <v>324</v>
      </c>
      <c r="D215" s="39" t="s">
        <v>534</v>
      </c>
      <c r="E215" s="45">
        <f t="shared" si="27"/>
        <v>200</v>
      </c>
      <c r="F215" s="45">
        <v>200</v>
      </c>
      <c r="G215" s="45">
        <v>0</v>
      </c>
      <c r="H215" s="45">
        <v>0</v>
      </c>
      <c r="I215" s="45">
        <f t="shared" si="28"/>
        <v>200</v>
      </c>
      <c r="J215" s="45">
        <v>200</v>
      </c>
      <c r="K215" s="45">
        <v>0</v>
      </c>
      <c r="L215" s="36">
        <f>SUM(L216:L217)</f>
        <v>0</v>
      </c>
      <c r="M215" s="40">
        <f t="shared" si="25"/>
        <v>200</v>
      </c>
      <c r="N215" s="45">
        <v>200</v>
      </c>
      <c r="O215" s="45">
        <v>0</v>
      </c>
      <c r="P215" s="45">
        <v>0</v>
      </c>
      <c r="Q215" s="45">
        <f t="shared" si="29"/>
        <v>200</v>
      </c>
      <c r="R215" s="45">
        <v>200</v>
      </c>
      <c r="S215" s="45">
        <v>0</v>
      </c>
      <c r="T215" s="45">
        <v>0</v>
      </c>
      <c r="U215" s="40"/>
      <c r="AC215" s="45">
        <v>200</v>
      </c>
      <c r="AD215" s="45">
        <v>200</v>
      </c>
      <c r="AE215" s="45">
        <v>200</v>
      </c>
      <c r="AF215" s="36"/>
    </row>
    <row r="216" spans="1:32" ht="36" x14ac:dyDescent="0.25">
      <c r="A216" s="7"/>
      <c r="B216" s="30" t="s">
        <v>535</v>
      </c>
      <c r="C216" s="31"/>
      <c r="D216" s="53" t="s">
        <v>372</v>
      </c>
      <c r="E216" s="33">
        <f>SUM(F216:H216)</f>
        <v>20000</v>
      </c>
      <c r="F216" s="33">
        <f>SUM(F220:F220)</f>
        <v>20000</v>
      </c>
      <c r="G216" s="33">
        <v>0</v>
      </c>
      <c r="H216" s="33">
        <v>0</v>
      </c>
      <c r="I216" s="33">
        <f t="shared" si="28"/>
        <v>20000</v>
      </c>
      <c r="J216" s="33">
        <f>SUM(J220:J220)</f>
        <v>20000</v>
      </c>
      <c r="K216" s="33">
        <v>0</v>
      </c>
      <c r="L216" s="37">
        <v>0</v>
      </c>
      <c r="M216" s="32">
        <f t="shared" si="25"/>
        <v>20000</v>
      </c>
      <c r="N216" s="33">
        <f>SUM(N220:N220)</f>
        <v>20000</v>
      </c>
      <c r="O216" s="33">
        <v>0</v>
      </c>
      <c r="P216" s="33">
        <v>0</v>
      </c>
      <c r="Q216" s="33">
        <f t="shared" si="29"/>
        <v>20000</v>
      </c>
      <c r="R216" s="33">
        <f>SUM(R220:R220)</f>
        <v>20000</v>
      </c>
      <c r="S216" s="33">
        <v>0</v>
      </c>
      <c r="T216" s="33">
        <v>0</v>
      </c>
      <c r="U216" s="32">
        <f>R216-F216</f>
        <v>0</v>
      </c>
      <c r="V216" s="100"/>
      <c r="AC216" s="33">
        <f>SUM(AC220:AC220)</f>
        <v>20000</v>
      </c>
      <c r="AD216" s="33">
        <f>SUM(AD220:AD220)</f>
        <v>20000</v>
      </c>
      <c r="AE216" s="33">
        <f>SUM(AE220:AE220)</f>
        <v>20000</v>
      </c>
      <c r="AF216" s="36"/>
    </row>
    <row r="217" spans="1:32" ht="18" x14ac:dyDescent="0.25">
      <c r="B217" s="41"/>
      <c r="C217" s="42"/>
      <c r="D217" s="43" t="s">
        <v>151</v>
      </c>
      <c r="E217" s="36">
        <f t="shared" si="27"/>
        <v>4</v>
      </c>
      <c r="F217" s="36">
        <f>SUM(F218:F219)</f>
        <v>4</v>
      </c>
      <c r="G217" s="36">
        <f>SUM(G218:G219)</f>
        <v>0</v>
      </c>
      <c r="H217" s="36">
        <f>SUM(H218:H219)</f>
        <v>0</v>
      </c>
      <c r="I217" s="36">
        <f t="shared" si="28"/>
        <v>4</v>
      </c>
      <c r="J217" s="36">
        <f>SUM(J218:J219)</f>
        <v>4</v>
      </c>
      <c r="K217" s="36">
        <f>SUM(K218:K219)</f>
        <v>0</v>
      </c>
      <c r="L217" s="37">
        <v>0</v>
      </c>
      <c r="M217" s="36">
        <f t="shared" ref="M217:M225" si="30">SUM(N217:O217)</f>
        <v>4</v>
      </c>
      <c r="N217" s="36">
        <f>SUM(N218:N219)</f>
        <v>4</v>
      </c>
      <c r="O217" s="36">
        <f>SUM(O218:O219)</f>
        <v>0</v>
      </c>
      <c r="P217" s="36">
        <f>SUM(P218:P219)</f>
        <v>0</v>
      </c>
      <c r="Q217" s="36">
        <f t="shared" si="29"/>
        <v>4</v>
      </c>
      <c r="R217" s="36">
        <f>SUM(R218:R219)</f>
        <v>4</v>
      </c>
      <c r="S217" s="36">
        <f>SUM(S218:S219)</f>
        <v>0</v>
      </c>
      <c r="T217" s="36">
        <f>SUM(T218:T219)</f>
        <v>0</v>
      </c>
      <c r="U217" s="36"/>
      <c r="AC217" s="36">
        <f>SUM(AC218:AC219)</f>
        <v>4</v>
      </c>
      <c r="AD217" s="36">
        <f>SUM(AD218:AD219)</f>
        <v>4</v>
      </c>
      <c r="AE217" s="36">
        <f>SUM(AE218:AE219)</f>
        <v>4</v>
      </c>
      <c r="AF217" s="36"/>
    </row>
    <row r="218" spans="1:32" ht="18" x14ac:dyDescent="0.25">
      <c r="B218" s="41"/>
      <c r="C218" s="42"/>
      <c r="D218" s="44" t="s">
        <v>335</v>
      </c>
      <c r="E218" s="37">
        <f t="shared" si="27"/>
        <v>0</v>
      </c>
      <c r="F218" s="37">
        <v>0</v>
      </c>
      <c r="G218" s="37">
        <v>0</v>
      </c>
      <c r="H218" s="37">
        <v>0</v>
      </c>
      <c r="I218" s="37">
        <f t="shared" si="28"/>
        <v>0</v>
      </c>
      <c r="J218" s="37">
        <v>0</v>
      </c>
      <c r="K218" s="37">
        <v>0</v>
      </c>
      <c r="L218" s="37">
        <v>0</v>
      </c>
      <c r="M218" s="36">
        <f t="shared" si="30"/>
        <v>0</v>
      </c>
      <c r="N218" s="37">
        <v>0</v>
      </c>
      <c r="O218" s="37">
        <v>0</v>
      </c>
      <c r="P218" s="37">
        <v>0</v>
      </c>
      <c r="Q218" s="37">
        <f t="shared" si="29"/>
        <v>0</v>
      </c>
      <c r="R218" s="37">
        <v>0</v>
      </c>
      <c r="S218" s="37">
        <v>0</v>
      </c>
      <c r="T218" s="37">
        <v>0</v>
      </c>
      <c r="U218" s="36"/>
      <c r="AC218" s="37">
        <v>0</v>
      </c>
      <c r="AD218" s="37">
        <v>0</v>
      </c>
      <c r="AE218" s="37">
        <v>0</v>
      </c>
      <c r="AF218" s="36"/>
    </row>
    <row r="219" spans="1:32" ht="18" x14ac:dyDescent="0.25">
      <c r="B219" s="41"/>
      <c r="C219" s="42"/>
      <c r="D219" s="44" t="s">
        <v>155</v>
      </c>
      <c r="E219" s="37">
        <f t="shared" si="27"/>
        <v>4</v>
      </c>
      <c r="F219" s="37">
        <v>4</v>
      </c>
      <c r="G219" s="37">
        <v>0</v>
      </c>
      <c r="H219" s="37">
        <v>0</v>
      </c>
      <c r="I219" s="37">
        <f t="shared" si="28"/>
        <v>4</v>
      </c>
      <c r="J219" s="37">
        <v>4</v>
      </c>
      <c r="K219" s="37">
        <v>0</v>
      </c>
      <c r="L219" s="79">
        <f>L223</f>
        <v>0</v>
      </c>
      <c r="M219" s="36">
        <f t="shared" si="30"/>
        <v>4</v>
      </c>
      <c r="N219" s="37">
        <v>4</v>
      </c>
      <c r="O219" s="37">
        <v>0</v>
      </c>
      <c r="P219" s="37">
        <v>0</v>
      </c>
      <c r="Q219" s="37">
        <f t="shared" si="29"/>
        <v>4</v>
      </c>
      <c r="R219" s="37">
        <v>4</v>
      </c>
      <c r="S219" s="37">
        <v>0</v>
      </c>
      <c r="T219" s="37">
        <v>0</v>
      </c>
      <c r="U219" s="36"/>
      <c r="AC219" s="37">
        <v>4</v>
      </c>
      <c r="AD219" s="37">
        <v>4</v>
      </c>
      <c r="AE219" s="37">
        <v>4</v>
      </c>
      <c r="AF219" s="36"/>
    </row>
    <row r="220" spans="1:32" ht="60" x14ac:dyDescent="0.25">
      <c r="B220" s="41"/>
      <c r="C220" s="63" t="s">
        <v>362</v>
      </c>
      <c r="D220" s="39" t="s">
        <v>539</v>
      </c>
      <c r="E220" s="37">
        <f>SUM(F220:H220)</f>
        <v>20000</v>
      </c>
      <c r="F220" s="37">
        <v>20000</v>
      </c>
      <c r="G220" s="37">
        <v>0</v>
      </c>
      <c r="H220" s="37">
        <v>0</v>
      </c>
      <c r="I220" s="37">
        <f>SUM(J220:L220)</f>
        <v>20000</v>
      </c>
      <c r="J220" s="37">
        <v>20000</v>
      </c>
      <c r="K220" s="37">
        <v>0</v>
      </c>
      <c r="L220" s="36">
        <f>SUM(L221:L222)</f>
        <v>0</v>
      </c>
      <c r="M220" s="36">
        <f t="shared" si="30"/>
        <v>20000</v>
      </c>
      <c r="N220" s="37">
        <v>20000</v>
      </c>
      <c r="O220" s="37">
        <v>0</v>
      </c>
      <c r="P220" s="37">
        <v>0</v>
      </c>
      <c r="Q220" s="37">
        <f t="shared" ref="Q220:Q225" si="31">SUM(R220:T220)</f>
        <v>20000</v>
      </c>
      <c r="R220" s="37">
        <v>20000</v>
      </c>
      <c r="S220" s="37">
        <v>0</v>
      </c>
      <c r="T220" s="37">
        <v>0</v>
      </c>
      <c r="U220" s="36"/>
      <c r="AC220" s="37">
        <v>20000</v>
      </c>
      <c r="AD220" s="37">
        <v>20000</v>
      </c>
      <c r="AE220" s="37">
        <v>20000</v>
      </c>
      <c r="AF220" s="36"/>
    </row>
    <row r="221" spans="1:32" ht="36" x14ac:dyDescent="0.25">
      <c r="A221" s="7"/>
      <c r="B221" s="30" t="s">
        <v>536</v>
      </c>
      <c r="C221" s="31"/>
      <c r="D221" s="53" t="s">
        <v>136</v>
      </c>
      <c r="E221" s="33">
        <f>SUM(F221:H221)</f>
        <v>800</v>
      </c>
      <c r="F221" s="33">
        <f t="shared" ref="F221:P221" si="32">F225</f>
        <v>800</v>
      </c>
      <c r="G221" s="33">
        <f t="shared" si="32"/>
        <v>0</v>
      </c>
      <c r="H221" s="33">
        <f t="shared" si="32"/>
        <v>0</v>
      </c>
      <c r="I221" s="33">
        <f t="shared" si="28"/>
        <v>800</v>
      </c>
      <c r="J221" s="33">
        <f t="shared" si="32"/>
        <v>800</v>
      </c>
      <c r="K221" s="33">
        <f t="shared" si="32"/>
        <v>0</v>
      </c>
      <c r="L221" s="37">
        <v>0</v>
      </c>
      <c r="M221" s="32">
        <f t="shared" si="30"/>
        <v>800</v>
      </c>
      <c r="N221" s="33">
        <f>N225</f>
        <v>800</v>
      </c>
      <c r="O221" s="33">
        <f>O225</f>
        <v>0</v>
      </c>
      <c r="P221" s="33">
        <f t="shared" si="32"/>
        <v>0</v>
      </c>
      <c r="Q221" s="33">
        <f t="shared" si="31"/>
        <v>800</v>
      </c>
      <c r="R221" s="33">
        <f>R225</f>
        <v>800</v>
      </c>
      <c r="S221" s="33">
        <f>S225</f>
        <v>0</v>
      </c>
      <c r="T221" s="33">
        <f>T225</f>
        <v>0</v>
      </c>
      <c r="U221" s="32">
        <f>R221-F221</f>
        <v>0</v>
      </c>
      <c r="V221" s="102"/>
      <c r="AC221" s="33">
        <f>AC225</f>
        <v>800</v>
      </c>
      <c r="AD221" s="33">
        <f>AD225</f>
        <v>800</v>
      </c>
      <c r="AE221" s="33">
        <f>AE225</f>
        <v>800</v>
      </c>
      <c r="AF221" s="36"/>
    </row>
    <row r="222" spans="1:32" ht="18" x14ac:dyDescent="0.25">
      <c r="B222" s="41"/>
      <c r="C222" s="42"/>
      <c r="D222" s="43" t="s">
        <v>151</v>
      </c>
      <c r="E222" s="36">
        <f t="shared" si="27"/>
        <v>0</v>
      </c>
      <c r="F222" s="36">
        <f>SUM(F223:F224)</f>
        <v>0</v>
      </c>
      <c r="G222" s="36">
        <f>SUM(G223:G224)</f>
        <v>0</v>
      </c>
      <c r="H222" s="36">
        <f>SUM(H223:H224)</f>
        <v>0</v>
      </c>
      <c r="I222" s="36">
        <f t="shared" si="28"/>
        <v>0</v>
      </c>
      <c r="J222" s="36">
        <f>SUM(J223:J224)</f>
        <v>0</v>
      </c>
      <c r="K222" s="36">
        <f>SUM(K223:K224)</f>
        <v>0</v>
      </c>
      <c r="L222" s="37">
        <v>0</v>
      </c>
      <c r="M222" s="36">
        <f t="shared" si="30"/>
        <v>0</v>
      </c>
      <c r="N222" s="36">
        <f>SUM(N223:N224)</f>
        <v>0</v>
      </c>
      <c r="O222" s="36">
        <f>SUM(O223:O224)</f>
        <v>0</v>
      </c>
      <c r="P222" s="36">
        <f>SUM(P223:P224)</f>
        <v>0</v>
      </c>
      <c r="Q222" s="36">
        <f t="shared" si="31"/>
        <v>0</v>
      </c>
      <c r="R222" s="36">
        <f>SUM(R223:R224)</f>
        <v>0</v>
      </c>
      <c r="S222" s="36">
        <f>SUM(S223:S224)</f>
        <v>0</v>
      </c>
      <c r="T222" s="36">
        <f>SUM(T223:T224)</f>
        <v>0</v>
      </c>
      <c r="U222" s="36"/>
      <c r="AC222" s="36">
        <f>SUM(AC223:AC224)</f>
        <v>0</v>
      </c>
      <c r="AD222" s="36">
        <f>SUM(AD223:AD224)</f>
        <v>0</v>
      </c>
      <c r="AE222" s="36">
        <f>SUM(AE223:AE224)</f>
        <v>0</v>
      </c>
      <c r="AF222" s="36"/>
    </row>
    <row r="223" spans="1:32" ht="18" x14ac:dyDescent="0.25">
      <c r="B223" s="41"/>
      <c r="C223" s="42"/>
      <c r="D223" s="44" t="s">
        <v>335</v>
      </c>
      <c r="E223" s="37">
        <f t="shared" si="27"/>
        <v>0</v>
      </c>
      <c r="F223" s="37">
        <v>0</v>
      </c>
      <c r="G223" s="37">
        <v>0</v>
      </c>
      <c r="H223" s="37">
        <v>0</v>
      </c>
      <c r="I223" s="37">
        <f t="shared" si="28"/>
        <v>0</v>
      </c>
      <c r="J223" s="37">
        <v>0</v>
      </c>
      <c r="K223" s="37">
        <v>0</v>
      </c>
      <c r="L223" s="45">
        <v>0</v>
      </c>
      <c r="M223" s="36">
        <f t="shared" si="30"/>
        <v>0</v>
      </c>
      <c r="N223" s="37">
        <v>0</v>
      </c>
      <c r="O223" s="37">
        <v>0</v>
      </c>
      <c r="P223" s="37">
        <v>0</v>
      </c>
      <c r="Q223" s="37">
        <f t="shared" si="31"/>
        <v>0</v>
      </c>
      <c r="R223" s="37">
        <v>0</v>
      </c>
      <c r="S223" s="37">
        <v>0</v>
      </c>
      <c r="T223" s="37">
        <v>0</v>
      </c>
      <c r="U223" s="36"/>
      <c r="AC223" s="37">
        <v>0</v>
      </c>
      <c r="AD223" s="37">
        <v>0</v>
      </c>
      <c r="AE223" s="37">
        <v>0</v>
      </c>
      <c r="AF223" s="36"/>
    </row>
    <row r="224" spans="1:32" ht="19.5" x14ac:dyDescent="0.25">
      <c r="B224" s="41"/>
      <c r="C224" s="42"/>
      <c r="D224" s="44" t="s">
        <v>155</v>
      </c>
      <c r="E224" s="37">
        <f t="shared" si="27"/>
        <v>0</v>
      </c>
      <c r="F224" s="37">
        <v>0</v>
      </c>
      <c r="G224" s="37">
        <v>0</v>
      </c>
      <c r="H224" s="37">
        <v>0</v>
      </c>
      <c r="I224" s="37" t="e">
        <f t="shared" si="28"/>
        <v>#REF!</v>
      </c>
      <c r="J224" s="37">
        <v>0</v>
      </c>
      <c r="K224" s="37">
        <v>0</v>
      </c>
      <c r="L224" s="19" t="e">
        <f>#REF!</f>
        <v>#REF!</v>
      </c>
      <c r="M224" s="36">
        <f t="shared" si="30"/>
        <v>0</v>
      </c>
      <c r="N224" s="37">
        <v>0</v>
      </c>
      <c r="O224" s="37">
        <v>0</v>
      </c>
      <c r="P224" s="37">
        <v>0</v>
      </c>
      <c r="Q224" s="37">
        <f t="shared" si="31"/>
        <v>0</v>
      </c>
      <c r="R224" s="37">
        <v>0</v>
      </c>
      <c r="S224" s="37">
        <v>0</v>
      </c>
      <c r="T224" s="37">
        <v>0</v>
      </c>
      <c r="U224" s="36"/>
      <c r="AC224" s="37">
        <v>0</v>
      </c>
      <c r="AD224" s="37">
        <v>0</v>
      </c>
      <c r="AE224" s="37">
        <v>0</v>
      </c>
      <c r="AF224" s="36"/>
    </row>
    <row r="225" spans="2:32" ht="105" x14ac:dyDescent="0.25">
      <c r="B225" s="38"/>
      <c r="C225" s="60" t="s">
        <v>326</v>
      </c>
      <c r="D225" s="39" t="s">
        <v>386</v>
      </c>
      <c r="E225" s="45">
        <f t="shared" si="27"/>
        <v>800</v>
      </c>
      <c r="F225" s="45">
        <v>800</v>
      </c>
      <c r="G225" s="45">
        <v>0</v>
      </c>
      <c r="H225" s="45">
        <v>0</v>
      </c>
      <c r="I225" s="45" t="e">
        <f t="shared" si="28"/>
        <v>#REF!</v>
      </c>
      <c r="J225" s="45">
        <v>800</v>
      </c>
      <c r="K225" s="45">
        <v>0</v>
      </c>
      <c r="L225" s="36" t="e">
        <f>SUM(#REF!)</f>
        <v>#REF!</v>
      </c>
      <c r="M225" s="40">
        <f t="shared" si="30"/>
        <v>800</v>
      </c>
      <c r="N225" s="45">
        <v>800</v>
      </c>
      <c r="O225" s="45">
        <v>0</v>
      </c>
      <c r="P225" s="45">
        <v>0</v>
      </c>
      <c r="Q225" s="45">
        <f t="shared" si="31"/>
        <v>800</v>
      </c>
      <c r="R225" s="45">
        <v>800</v>
      </c>
      <c r="S225" s="45">
        <v>0</v>
      </c>
      <c r="T225" s="45">
        <v>0</v>
      </c>
      <c r="U225" s="40"/>
      <c r="AC225" s="45">
        <v>800</v>
      </c>
      <c r="AD225" s="45">
        <v>800</v>
      </c>
      <c r="AE225" s="45">
        <v>800</v>
      </c>
      <c r="AF225" s="36"/>
    </row>
  </sheetData>
  <autoFilter ref="A8:AA225"/>
  <mergeCells count="27">
    <mergeCell ref="AF22:AF32"/>
    <mergeCell ref="V188:V189"/>
    <mergeCell ref="A6:A8"/>
    <mergeCell ref="B6:B8"/>
    <mergeCell ref="C6:C8"/>
    <mergeCell ref="D6:D8"/>
    <mergeCell ref="E7:H7"/>
    <mergeCell ref="U7:X7"/>
    <mergeCell ref="Y7:AB7"/>
    <mergeCell ref="Q2:R2"/>
    <mergeCell ref="B3:T3"/>
    <mergeCell ref="O5:P5"/>
    <mergeCell ref="I7:L7"/>
    <mergeCell ref="M7:P7"/>
    <mergeCell ref="Q7:T7"/>
    <mergeCell ref="E6:U6"/>
    <mergeCell ref="AF34:AF43"/>
    <mergeCell ref="AF53:AF62"/>
    <mergeCell ref="AF69:AF79"/>
    <mergeCell ref="AF81:AF87"/>
    <mergeCell ref="AF135:AF146"/>
    <mergeCell ref="AF203:AF209"/>
    <mergeCell ref="AF148:AF155"/>
    <mergeCell ref="AF161:AF166"/>
    <mergeCell ref="AF171:AF178"/>
    <mergeCell ref="AF188:AF193"/>
    <mergeCell ref="AF195:AF202"/>
  </mergeCells>
  <pageMargins left="0" right="0" top="0" bottom="0" header="0" footer="0"/>
  <pageSetup paperSize="9" scale="3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დანართი N3.2</vt:lpstr>
      <vt:lpstr>დანართი N3.2 (ახალი ჭერის ფარგ)</vt:lpstr>
      <vt:lpstr>'დანართი N3.2'!Print_Area</vt:lpstr>
      <vt:lpstr>'დანართი N3.2 (ახალი ჭერის ფარგ)'!Print_Area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Maia Gotiashvili</dc:creator>
  <cp:lastModifiedBy>Ekaterine Adamia</cp:lastModifiedBy>
  <cp:lastPrinted>2019-06-20T12:42:27Z</cp:lastPrinted>
  <dcterms:created xsi:type="dcterms:W3CDTF">2015-11-13T09:57:34Z</dcterms:created>
  <dcterms:modified xsi:type="dcterms:W3CDTF">2019-06-28T12:24:02Z</dcterms:modified>
</cp:coreProperties>
</file>